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alpha\calidad\1. Procesos Telemedellín\1. Direccionamiento Estratégico\5. Planes de acción\Planes 2025\"/>
    </mc:Choice>
  </mc:AlternateContent>
  <bookViews>
    <workbookView xWindow="0" yWindow="0" windowWidth="28800" windowHeight="12330" firstSheet="1" activeTab="1"/>
  </bookViews>
  <sheets>
    <sheet name="Hoja2" sheetId="7" state="hidden" r:id="rId1"/>
    <sheet name="Telemedellín" sheetId="1" r:id="rId2"/>
    <sheet name="Hoja1" sheetId="5" state="hidden" r:id="rId3"/>
    <sheet name="Utilidades" sheetId="6" state="hidden" r:id="rId4"/>
    <sheet name="Tablas Resumen" sheetId="4" state="hidden" r:id="rId5"/>
  </sheets>
  <definedNames>
    <definedName name="_xlnm._FilterDatabase" localSheetId="1" hidden="1">Telemedellín!$A$9:$Z$116</definedName>
  </definedNames>
  <calcPr calcId="162913"/>
  <pivotCaches>
    <pivotCache cacheId="0"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6" i="1" l="1"/>
  <c r="P52" i="1"/>
  <c r="P48" i="1"/>
  <c r="O47" i="1" l="1"/>
  <c r="O46" i="1"/>
  <c r="O45" i="1"/>
  <c r="S57" i="1"/>
  <c r="U57" i="1" s="1"/>
  <c r="V57" i="1" s="1"/>
  <c r="S56" i="1"/>
  <c r="U56" i="1" s="1"/>
  <c r="V56" i="1" s="1"/>
  <c r="S55" i="1"/>
  <c r="U55" i="1" s="1"/>
  <c r="V55" i="1" s="1"/>
  <c r="S54" i="1"/>
  <c r="U54" i="1" s="1"/>
  <c r="V54" i="1" s="1"/>
  <c r="S53" i="1"/>
  <c r="U53" i="1" s="1"/>
  <c r="V53" i="1" s="1"/>
  <c r="S52" i="1"/>
  <c r="U52" i="1" s="1"/>
  <c r="V52" i="1" s="1"/>
  <c r="M11" i="6"/>
  <c r="M10" i="6"/>
  <c r="M9" i="6"/>
  <c r="M8" i="6"/>
  <c r="M7" i="6"/>
  <c r="M6" i="6"/>
  <c r="M5" i="6"/>
  <c r="J11" i="6"/>
  <c r="J10" i="6"/>
  <c r="J9" i="6"/>
  <c r="J8" i="6"/>
  <c r="J7" i="6"/>
  <c r="J6" i="6"/>
  <c r="J5" i="6"/>
  <c r="G11" i="6"/>
  <c r="G10" i="6"/>
  <c r="G9" i="6"/>
  <c r="G8" i="6"/>
  <c r="G7" i="6"/>
  <c r="G6" i="6"/>
  <c r="G5" i="6"/>
  <c r="D6" i="6"/>
  <c r="D7" i="6"/>
  <c r="D8" i="6"/>
  <c r="D9" i="6"/>
  <c r="D10" i="6"/>
  <c r="D11" i="6"/>
  <c r="D5" i="6"/>
  <c r="C22" i="5"/>
  <c r="B22" i="5"/>
  <c r="D22" i="5"/>
  <c r="D17" i="5"/>
  <c r="D16" i="5"/>
  <c r="D12" i="5"/>
  <c r="D11" i="5"/>
  <c r="D7" i="5"/>
  <c r="D6" i="5"/>
  <c r="S41" i="1"/>
  <c r="U41" i="1" s="1"/>
  <c r="V41" i="1" s="1"/>
  <c r="S51" i="1"/>
  <c r="U51" i="1" s="1"/>
  <c r="V51" i="1" s="1"/>
  <c r="S113" i="1"/>
  <c r="U113" i="1" s="1"/>
  <c r="V113" i="1" s="1"/>
  <c r="S21" i="1"/>
  <c r="U21" i="1" s="1"/>
  <c r="V21" i="1" s="1"/>
  <c r="S22" i="1"/>
  <c r="U22" i="1" s="1"/>
  <c r="V22" i="1" s="1"/>
  <c r="S23" i="1"/>
  <c r="U23" i="1" s="1"/>
  <c r="V23" i="1" s="1"/>
  <c r="S42" i="1"/>
  <c r="U42" i="1" s="1"/>
  <c r="V42" i="1" s="1"/>
  <c r="S43" i="1"/>
  <c r="U43" i="1" s="1"/>
  <c r="V43" i="1" s="1"/>
  <c r="S40" i="1"/>
  <c r="U40" i="1" s="1"/>
  <c r="V40" i="1" s="1"/>
  <c r="S75" i="1"/>
  <c r="U75" i="1" s="1"/>
  <c r="V75" i="1" s="1"/>
  <c r="S110" i="1"/>
  <c r="U110" i="1" s="1"/>
  <c r="V110" i="1" s="1"/>
  <c r="S44" i="1"/>
  <c r="U44" i="1" s="1"/>
  <c r="V44" i="1" s="1"/>
  <c r="S39" i="1"/>
  <c r="U39" i="1" s="1"/>
  <c r="V39" i="1" s="1"/>
  <c r="S85" i="1"/>
  <c r="U85" i="1" s="1"/>
  <c r="V85" i="1" s="1"/>
  <c r="S115" i="1"/>
  <c r="U115" i="1" s="1"/>
  <c r="V115" i="1" s="1"/>
  <c r="S114" i="1"/>
  <c r="U114" i="1" s="1"/>
  <c r="V114" i="1" s="1"/>
  <c r="S112" i="1"/>
  <c r="U112" i="1" s="1"/>
  <c r="V112" i="1" s="1"/>
  <c r="S111" i="1"/>
  <c r="U111" i="1" s="1"/>
  <c r="V111" i="1" s="1"/>
  <c r="S109" i="1"/>
  <c r="U109" i="1" s="1"/>
  <c r="V109" i="1" s="1"/>
  <c r="S108" i="1"/>
  <c r="U108" i="1" s="1"/>
  <c r="V108" i="1" s="1"/>
  <c r="S107" i="1"/>
  <c r="U107" i="1" s="1"/>
  <c r="V107" i="1" s="1"/>
  <c r="S106" i="1"/>
  <c r="U106" i="1" s="1"/>
  <c r="V106" i="1" s="1"/>
  <c r="S105" i="1"/>
  <c r="U105" i="1" s="1"/>
  <c r="V105" i="1" s="1"/>
  <c r="S104" i="1"/>
  <c r="U104" i="1" s="1"/>
  <c r="V104" i="1" s="1"/>
  <c r="S103" i="1"/>
  <c r="U103" i="1" s="1"/>
  <c r="V103" i="1" s="1"/>
  <c r="S102" i="1"/>
  <c r="U102" i="1" s="1"/>
  <c r="V102" i="1" s="1"/>
  <c r="S101" i="1"/>
  <c r="U101" i="1" s="1"/>
  <c r="V101" i="1" s="1"/>
  <c r="S100" i="1"/>
  <c r="U100" i="1" s="1"/>
  <c r="V100" i="1" s="1"/>
  <c r="S99" i="1"/>
  <c r="U99" i="1" s="1"/>
  <c r="V99" i="1" s="1"/>
  <c r="S98" i="1"/>
  <c r="U98" i="1" s="1"/>
  <c r="V98" i="1" s="1"/>
  <c r="S97" i="1"/>
  <c r="U97" i="1" s="1"/>
  <c r="V97" i="1" s="1"/>
  <c r="S96" i="1"/>
  <c r="U96" i="1" s="1"/>
  <c r="V96" i="1" s="1"/>
  <c r="S95" i="1"/>
  <c r="U95" i="1" s="1"/>
  <c r="V95" i="1" s="1"/>
  <c r="S94" i="1"/>
  <c r="U94" i="1" s="1"/>
  <c r="V94" i="1" s="1"/>
  <c r="S93" i="1"/>
  <c r="U93" i="1" s="1"/>
  <c r="V93" i="1" s="1"/>
  <c r="S92" i="1"/>
  <c r="U92" i="1" s="1"/>
  <c r="V92" i="1" s="1"/>
  <c r="S91" i="1"/>
  <c r="U91" i="1" s="1"/>
  <c r="V91" i="1" s="1"/>
  <c r="S90" i="1"/>
  <c r="U90" i="1" s="1"/>
  <c r="V90" i="1" s="1"/>
  <c r="S89" i="1"/>
  <c r="U89" i="1" s="1"/>
  <c r="V89" i="1" s="1"/>
  <c r="S88" i="1"/>
  <c r="U88" i="1" s="1"/>
  <c r="V88" i="1" s="1"/>
  <c r="S87" i="1"/>
  <c r="U87" i="1" s="1"/>
  <c r="V87" i="1" s="1"/>
  <c r="S86" i="1"/>
  <c r="U86" i="1" s="1"/>
  <c r="V86" i="1" s="1"/>
  <c r="S84" i="1"/>
  <c r="U84" i="1" s="1"/>
  <c r="V84" i="1" s="1"/>
  <c r="S83" i="1"/>
  <c r="U83" i="1" s="1"/>
  <c r="V83" i="1" s="1"/>
  <c r="S82" i="1"/>
  <c r="U82" i="1" s="1"/>
  <c r="V82" i="1" s="1"/>
  <c r="S81" i="1"/>
  <c r="U81" i="1" s="1"/>
  <c r="V81" i="1" s="1"/>
  <c r="S80" i="1"/>
  <c r="U80" i="1" s="1"/>
  <c r="V80" i="1" s="1"/>
  <c r="S79" i="1"/>
  <c r="U79" i="1" s="1"/>
  <c r="V79" i="1" s="1"/>
  <c r="S78" i="1"/>
  <c r="U78" i="1" s="1"/>
  <c r="V78" i="1" s="1"/>
  <c r="S77" i="1"/>
  <c r="U77" i="1" s="1"/>
  <c r="V77" i="1" s="1"/>
  <c r="S76" i="1"/>
  <c r="U76" i="1" s="1"/>
  <c r="V76" i="1" s="1"/>
  <c r="S74" i="1"/>
  <c r="U74" i="1" s="1"/>
  <c r="V74" i="1" s="1"/>
  <c r="S73" i="1"/>
  <c r="U73" i="1" s="1"/>
  <c r="V73" i="1" s="1"/>
  <c r="S72" i="1"/>
  <c r="U72" i="1" s="1"/>
  <c r="V72" i="1" s="1"/>
  <c r="S71" i="1"/>
  <c r="U71" i="1" s="1"/>
  <c r="V71" i="1" s="1"/>
  <c r="S70" i="1"/>
  <c r="U70" i="1" s="1"/>
  <c r="V70" i="1" s="1"/>
  <c r="S69" i="1"/>
  <c r="U69" i="1" s="1"/>
  <c r="V69" i="1" s="1"/>
  <c r="S68" i="1"/>
  <c r="U68" i="1" s="1"/>
  <c r="V68" i="1" s="1"/>
  <c r="S67" i="1"/>
  <c r="U67" i="1" s="1"/>
  <c r="V67" i="1" s="1"/>
  <c r="S66" i="1"/>
  <c r="U66" i="1" s="1"/>
  <c r="V66" i="1" s="1"/>
  <c r="S65" i="1"/>
  <c r="U65" i="1" s="1"/>
  <c r="V65" i="1" s="1"/>
  <c r="S64" i="1"/>
  <c r="U64" i="1" s="1"/>
  <c r="V64" i="1" s="1"/>
  <c r="S63" i="1"/>
  <c r="U63" i="1" s="1"/>
  <c r="V63" i="1" s="1"/>
  <c r="S62" i="1"/>
  <c r="U62" i="1" s="1"/>
  <c r="V62" i="1" s="1"/>
  <c r="S61" i="1"/>
  <c r="U61" i="1" s="1"/>
  <c r="V61" i="1" s="1"/>
  <c r="S60" i="1"/>
  <c r="U60" i="1" s="1"/>
  <c r="V60" i="1" s="1"/>
  <c r="S59" i="1"/>
  <c r="U59" i="1" s="1"/>
  <c r="V59" i="1" s="1"/>
  <c r="S58" i="1"/>
  <c r="U58" i="1" s="1"/>
  <c r="V58" i="1" s="1"/>
  <c r="S50" i="1"/>
  <c r="U50" i="1" s="1"/>
  <c r="V50" i="1" s="1"/>
  <c r="S49" i="1"/>
  <c r="U49" i="1" s="1"/>
  <c r="V49" i="1" s="1"/>
  <c r="S48" i="1"/>
  <c r="U48" i="1" s="1"/>
  <c r="V48" i="1" s="1"/>
  <c r="S47" i="1"/>
  <c r="U47" i="1" s="1"/>
  <c r="V47" i="1" s="1"/>
  <c r="S46" i="1"/>
  <c r="U46" i="1" s="1"/>
  <c r="V46" i="1" s="1"/>
  <c r="S45" i="1"/>
  <c r="U45" i="1" s="1"/>
  <c r="V45" i="1" s="1"/>
  <c r="S38" i="1"/>
  <c r="U38" i="1" s="1"/>
  <c r="V38" i="1" s="1"/>
  <c r="S37" i="1"/>
  <c r="U37" i="1" s="1"/>
  <c r="V37" i="1" s="1"/>
  <c r="S36" i="1"/>
  <c r="U36" i="1" s="1"/>
  <c r="V36" i="1" s="1"/>
  <c r="S35" i="1"/>
  <c r="U35" i="1" s="1"/>
  <c r="V35" i="1" s="1"/>
  <c r="S34" i="1"/>
  <c r="U34" i="1" s="1"/>
  <c r="V34" i="1" s="1"/>
  <c r="S33" i="1"/>
  <c r="U33" i="1" s="1"/>
  <c r="V33" i="1" s="1"/>
  <c r="S32" i="1"/>
  <c r="U32" i="1" s="1"/>
  <c r="V32" i="1" s="1"/>
  <c r="S31" i="1"/>
  <c r="U31" i="1" s="1"/>
  <c r="V31" i="1" s="1"/>
  <c r="S30" i="1"/>
  <c r="U30" i="1" s="1"/>
  <c r="V30" i="1" s="1"/>
  <c r="S29" i="1"/>
  <c r="U29" i="1" s="1"/>
  <c r="V29" i="1" s="1"/>
  <c r="S28" i="1"/>
  <c r="U28" i="1" s="1"/>
  <c r="V28" i="1" s="1"/>
  <c r="S27" i="1"/>
  <c r="U27" i="1" s="1"/>
  <c r="V27" i="1" s="1"/>
  <c r="S26" i="1"/>
  <c r="U26" i="1" s="1"/>
  <c r="V26" i="1" s="1"/>
  <c r="S25" i="1"/>
  <c r="U25" i="1" s="1"/>
  <c r="V25" i="1" s="1"/>
  <c r="S24" i="1"/>
  <c r="U24" i="1" s="1"/>
  <c r="V24" i="1" s="1"/>
  <c r="S20" i="1"/>
  <c r="U20" i="1" s="1"/>
  <c r="V20" i="1" s="1"/>
  <c r="S19" i="1"/>
  <c r="U19" i="1" s="1"/>
  <c r="V19" i="1" s="1"/>
  <c r="S18" i="1"/>
  <c r="U18" i="1" s="1"/>
  <c r="V18" i="1" s="1"/>
  <c r="S17" i="1"/>
  <c r="U17" i="1" s="1"/>
  <c r="V17" i="1" s="1"/>
  <c r="S16" i="1"/>
  <c r="U16" i="1" s="1"/>
  <c r="V16" i="1" s="1"/>
  <c r="S15" i="1"/>
  <c r="U15" i="1" s="1"/>
  <c r="V15" i="1" s="1"/>
  <c r="S14" i="1"/>
  <c r="U14" i="1" s="1"/>
  <c r="V14" i="1" s="1"/>
  <c r="S13" i="1"/>
  <c r="U13" i="1" s="1"/>
  <c r="V13" i="1" s="1"/>
  <c r="S12" i="1"/>
  <c r="U12" i="1" s="1"/>
  <c r="V12" i="1" s="1"/>
  <c r="S11" i="1"/>
  <c r="U11" i="1" s="1"/>
  <c r="V11" i="1" s="1"/>
  <c r="S10" i="1"/>
  <c r="U10" i="1" s="1"/>
  <c r="V10" i="1" s="1"/>
  <c r="D32" i="4"/>
  <c r="D34" i="4"/>
  <c r="D26" i="4"/>
  <c r="D28" i="4"/>
  <c r="D31" i="4"/>
  <c r="D30" i="4"/>
  <c r="D36" i="4"/>
  <c r="D33" i="4"/>
  <c r="D35" i="4"/>
  <c r="D27" i="4"/>
  <c r="D29" i="4"/>
  <c r="G2" i="4" l="1"/>
  <c r="G3" i="4" s="1"/>
</calcChain>
</file>

<file path=xl/comments1.xml><?xml version="1.0" encoding="utf-8"?>
<comments xmlns="http://schemas.openxmlformats.org/spreadsheetml/2006/main">
  <authors>
    <author>Victor Rico</author>
    <author>Juan Morales</author>
  </authors>
  <commentList>
    <comment ref="I9" authorId="0" shapeId="0">
      <text>
        <r>
          <rPr>
            <b/>
            <sz val="9"/>
            <color indexed="81"/>
            <rFont val="Tahoma"/>
            <family val="2"/>
          </rPr>
          <t>Victor Rico:</t>
        </r>
        <r>
          <rPr>
            <sz val="9"/>
            <color indexed="81"/>
            <rFont val="Tahoma"/>
            <family val="2"/>
          </rPr>
          <t xml:space="preserve">
Eficiencia
La eficiencia se refiere a la capacidad de lograr un resultado deseado utilizando la menor cantidad de recursos posible. Implica optimizar procesos y maximizar la producción con el mínimo de insumos, tiempo o esfuerzo. Se mide a menudo en términos de relación entre los recursos utilizados y los resultados obtenidos.
Eficacia
La eficacia se centra en la capacidad de alcanzar los objetivos establecidos, sin considerar los recursos utilizados. Un objetivo es eficaz si se logra, independientemente de los medios empleados. Se trata de la medida del éxito en el cumplimiento de metas y propósitos.
Efectividad
La efectividad combina los conceptos de eficiencia y eficacia. Se refiere a la capacidad de no solo cumplir con los objetivos (eficacia), sino también de hacerlo de manera que se utilicen los recursos de forma óptima (eficiencia). La efectividad es, por lo tanto, una evaluación más holística del desempeño de un proceso o proyecto.</t>
        </r>
      </text>
    </comment>
    <comment ref="M23" authorId="0" shapeId="0">
      <text>
        <r>
          <rPr>
            <b/>
            <sz val="9"/>
            <color indexed="81"/>
            <rFont val="Tahoma"/>
            <family val="2"/>
          </rPr>
          <t>Se calcula en segundos 1:30</t>
        </r>
      </text>
    </comment>
    <comment ref="M31" authorId="1" shapeId="0">
      <text>
        <r>
          <rPr>
            <b/>
            <sz val="9"/>
            <color indexed="81"/>
            <rFont val="Tahoma"/>
            <family val="2"/>
          </rPr>
          <t>Juan Morales:</t>
        </r>
        <r>
          <rPr>
            <sz val="9"/>
            <color indexed="81"/>
            <rFont val="Tahoma"/>
            <family val="2"/>
          </rPr>
          <t xml:space="preserve">
Se ajusta al presupuesto autorizado en la vigencia.
</t>
        </r>
      </text>
    </comment>
  </commentList>
</comments>
</file>

<file path=xl/comments2.xml><?xml version="1.0" encoding="utf-8"?>
<comments xmlns="http://schemas.openxmlformats.org/spreadsheetml/2006/main">
  <authors>
    <author>Juan Morales</author>
  </authors>
  <commentList>
    <comment ref="A11" authorId="0" shapeId="0">
      <text>
        <r>
          <rPr>
            <b/>
            <sz val="9"/>
            <color indexed="81"/>
            <rFont val="Tahoma"/>
            <family val="2"/>
          </rPr>
          <t>Juan Morales:</t>
        </r>
        <r>
          <rPr>
            <sz val="9"/>
            <color indexed="81"/>
            <rFont val="Tahoma"/>
            <family val="2"/>
          </rPr>
          <t xml:space="preserve">
Agencia, formación, otros</t>
        </r>
      </text>
    </comment>
  </commentList>
</comments>
</file>

<file path=xl/comments3.xml><?xml version="1.0" encoding="utf-8"?>
<comments xmlns="http://schemas.openxmlformats.org/spreadsheetml/2006/main">
  <authors>
    <author>Juan Morales</author>
  </authors>
  <commentList>
    <comment ref="B4" authorId="0" shapeId="0">
      <text>
        <r>
          <rPr>
            <b/>
            <sz val="9"/>
            <color indexed="81"/>
            <rFont val="Tahoma"/>
            <family val="2"/>
          </rPr>
          <t>Juan Morales:</t>
        </r>
        <r>
          <rPr>
            <sz val="9"/>
            <color indexed="81"/>
            <rFont val="Tahoma"/>
            <family val="2"/>
          </rPr>
          <t xml:space="preserve">
Ingresos basados en facturación efectiva</t>
        </r>
      </text>
    </comment>
    <comment ref="E4" authorId="0" shapeId="0">
      <text>
        <r>
          <rPr>
            <b/>
            <sz val="9"/>
            <color indexed="81"/>
            <rFont val="Tahoma"/>
            <family val="2"/>
          </rPr>
          <t>Juan Morales:</t>
        </r>
        <r>
          <rPr>
            <sz val="9"/>
            <color indexed="81"/>
            <rFont val="Tahoma"/>
            <family val="2"/>
          </rPr>
          <t xml:space="preserve">
Ingresos basados en facturación efectiva</t>
        </r>
      </text>
    </comment>
    <comment ref="H4" authorId="0" shapeId="0">
      <text>
        <r>
          <rPr>
            <b/>
            <sz val="9"/>
            <color indexed="81"/>
            <rFont val="Tahoma"/>
            <family val="2"/>
          </rPr>
          <t>Juan Morales:</t>
        </r>
        <r>
          <rPr>
            <sz val="9"/>
            <color indexed="81"/>
            <rFont val="Tahoma"/>
            <family val="2"/>
          </rPr>
          <t xml:space="preserve">
Ingresos basados en facturación efectiva</t>
        </r>
      </text>
    </comment>
    <comment ref="I4" authorId="0" shapeId="0">
      <text>
        <r>
          <rPr>
            <b/>
            <sz val="9"/>
            <color indexed="81"/>
            <rFont val="Tahoma"/>
            <family val="2"/>
          </rPr>
          <t>Juan Morales:</t>
        </r>
        <r>
          <rPr>
            <sz val="9"/>
            <color indexed="81"/>
            <rFont val="Tahoma"/>
            <family val="2"/>
          </rPr>
          <t xml:space="preserve">
Ingresos basados en facturación efectiva</t>
        </r>
      </text>
    </comment>
    <comment ref="K4" authorId="0" shapeId="0">
      <text>
        <r>
          <rPr>
            <b/>
            <sz val="9"/>
            <color indexed="81"/>
            <rFont val="Tahoma"/>
            <family val="2"/>
          </rPr>
          <t>Juan Morales:</t>
        </r>
        <r>
          <rPr>
            <sz val="9"/>
            <color indexed="81"/>
            <rFont val="Tahoma"/>
            <family val="2"/>
          </rPr>
          <t xml:space="preserve">
Ingresos basados en facturación efectiva</t>
        </r>
      </text>
    </comment>
    <comment ref="A8" authorId="0" shapeId="0">
      <text>
        <r>
          <rPr>
            <b/>
            <sz val="9"/>
            <color indexed="81"/>
            <rFont val="Tahoma"/>
            <family val="2"/>
          </rPr>
          <t>Juan Morales:</t>
        </r>
        <r>
          <rPr>
            <sz val="9"/>
            <color indexed="81"/>
            <rFont val="Tahoma"/>
            <family val="2"/>
          </rPr>
          <t xml:space="preserve">
Agencia, formación, otros</t>
        </r>
      </text>
    </comment>
  </commentList>
</comments>
</file>

<file path=xl/sharedStrings.xml><?xml version="1.0" encoding="utf-8"?>
<sst xmlns="http://schemas.openxmlformats.org/spreadsheetml/2006/main" count="1735" uniqueCount="644">
  <si>
    <t>ELABORACIÓN Y SEGUIMIENTO DEL PLAN DE ACCIÓN</t>
  </si>
  <si>
    <t>FORMULACIÓN</t>
  </si>
  <si>
    <t>SEGUIMIENTO</t>
  </si>
  <si>
    <t>ANÁLISIS</t>
  </si>
  <si>
    <t>DIMENSIÓN PLAN DE DESARROLLO ALCALDÍA DE MEDELLÍN</t>
  </si>
  <si>
    <t xml:space="preserve">OBJETIVO ESTRATÉGICO </t>
  </si>
  <si>
    <t>LÍNEA ESTRATÉGICA</t>
  </si>
  <si>
    <t>PONDERACIÓN</t>
  </si>
  <si>
    <t>RESPONSABLE</t>
  </si>
  <si>
    <t>Valor alcanzado 1° trimestre</t>
  </si>
  <si>
    <t>Valor alcanzado 2° trimestre</t>
  </si>
  <si>
    <t>Valor alcanzado 3° trimestre</t>
  </si>
  <si>
    <t>Valor alcanzado 4° trimestre</t>
  </si>
  <si>
    <t>Porcentaje alcanzado de la meta</t>
  </si>
  <si>
    <t>Análisis 1° trimestre</t>
  </si>
  <si>
    <t>Análisis 2° trimestre</t>
  </si>
  <si>
    <t>Análisis 3° trimestre</t>
  </si>
  <si>
    <t>Análisis 4° trimestre</t>
  </si>
  <si>
    <t>Nombre indicador</t>
  </si>
  <si>
    <t>Objetivo del indicador</t>
  </si>
  <si>
    <t>Mide</t>
  </si>
  <si>
    <t>Fórmula</t>
  </si>
  <si>
    <t>Periodicidad</t>
  </si>
  <si>
    <t>Meta</t>
  </si>
  <si>
    <t>Informe de gestión</t>
  </si>
  <si>
    <t>Rendir ante la comunidad y el público general interesado la información de las diferentes acciones y manejos que se han realizado de la entidad.</t>
  </si>
  <si>
    <t>Cantidad de informes de gestión presentados a la ciudadanía</t>
  </si>
  <si>
    <t>Trimestral</t>
  </si>
  <si>
    <t>CÓDIGO: FT-PE-GE-02
VERSIÓN: 05
FECHA: 01/03/2021</t>
  </si>
  <si>
    <t>INS / Identificación</t>
  </si>
  <si>
    <t>3.4.6-COMUNICACIÓN PÚBLICA PARA EL FORTALECIMIENTO DE LA INSTITUCIONALIDAD Y LA CONFIANZA CIUDADANA</t>
  </si>
  <si>
    <t>EN TM NOS VEMOS Y NOS ESCUCHAMOS</t>
  </si>
  <si>
    <t>EN TM NOS CONECTAMOS</t>
  </si>
  <si>
    <t>EN TM NOS CONOCEMOS</t>
  </si>
  <si>
    <t>EN TM NOS TRANSFORMAMOS</t>
  </si>
  <si>
    <t>EN TM NOS PROYECTAMOS</t>
  </si>
  <si>
    <t>EN TM NOS CUIDAMOS</t>
  </si>
  <si>
    <t>EN TM NOS POTENCIAMOS</t>
  </si>
  <si>
    <t>Dirección de Contenidos y Distribución</t>
  </si>
  <si>
    <t>Dirección de Contenidos y Distribución (Digital)</t>
  </si>
  <si>
    <t>Dirección de Relaciones Corporativas</t>
  </si>
  <si>
    <t>Dirección de Tecnología e Innovación</t>
  </si>
  <si>
    <t>Dirección Administrativa y Financiera</t>
  </si>
  <si>
    <t>Jefatura de Gestión Humana</t>
  </si>
  <si>
    <t>Agencia TM</t>
  </si>
  <si>
    <t>Control Interno</t>
  </si>
  <si>
    <t>Planeación</t>
  </si>
  <si>
    <t>Producción</t>
  </si>
  <si>
    <t>Secretaría General</t>
  </si>
  <si>
    <t>Ranking encuesta “Cómo se informan los líderes”</t>
  </si>
  <si>
    <t>Evaluar la posición ranking del departamento Antioquia: Medios regionales de mayor influencia</t>
  </si>
  <si>
    <t>Porcentaje en la encuesta “Cómo se informan los líderes”</t>
  </si>
  <si>
    <t>Evaluar la posición porcentual Antioquia: Medios regionales de mayor influencia</t>
  </si>
  <si>
    <t>Rating promedio Sistema informativo</t>
  </si>
  <si>
    <t>Evaluar el rating promedio 20 emisiones estreno más vistas del Sistema Informativo en Antioquia</t>
  </si>
  <si>
    <t>Horas estreno franja informativa</t>
  </si>
  <si>
    <t>Emitir horas estreno programas franja Informativa, Opinión, Investigación</t>
  </si>
  <si>
    <t>Rating promedio franja Cultura Ciudadana, Deporte y Entretenimiento.</t>
  </si>
  <si>
    <t>Evaluar el rating promedio de las 20 emisiones más vistas de los programas que componen la franja Cultura Ciudadana, Deporte y Entretenimiento.</t>
  </si>
  <si>
    <t>Horas estreno franja Cultura Ciudadana, Deporte y Entretenimiento.</t>
  </si>
  <si>
    <t>Emitir horas estreno programas propios que componen la franja Cultura Ciudadana, Deporte y Entretenimiento.</t>
  </si>
  <si>
    <t>Horas estreno franja Comunicación Pública.</t>
  </si>
  <si>
    <t>Emitir horas estreno de programas que componen franja Comunicación Pública.</t>
  </si>
  <si>
    <t>Alianzas Internacionales para intercambio de contenidos</t>
  </si>
  <si>
    <t>Medir las alianzas Internacionales para intercambio de contenidos producidos por Telemedellín.</t>
  </si>
  <si>
    <t>Galardones</t>
  </si>
  <si>
    <t>Medir los Galardones obtenidos. (Galardones obtenidos con producciones propias y/o coproducción)</t>
  </si>
  <si>
    <t>Horas franja laboratorio de Videopodcast Podcast</t>
  </si>
  <si>
    <t>Emitir horas en la franja laboratorio de Videopodcast Podcast y Videopodcast producidos en Telemedellín</t>
  </si>
  <si>
    <t>Proyectos Podcast y Videopodcast</t>
  </si>
  <si>
    <t>Medir los proyectos Podcast y Videopodcast producidos en Telemedellín</t>
  </si>
  <si>
    <t>Engagement redes sociales</t>
  </si>
  <si>
    <t>Medir el engagement de las diferentes redes sociales</t>
  </si>
  <si>
    <t>Seguidores comunidad digital</t>
  </si>
  <si>
    <t>Medir los seguidores en nuestra comunidad digital</t>
  </si>
  <si>
    <t>Tiempo de permanencia en la web</t>
  </si>
  <si>
    <t>Medir el tiempo de permanencia en la página web  de Telemedellín</t>
  </si>
  <si>
    <t>Sesiones en la página web</t>
  </si>
  <si>
    <t>Medir las sesiones en la página web</t>
  </si>
  <si>
    <t xml:space="preserve">Plataformas de contenido </t>
  </si>
  <si>
    <t>Medir la cantidad de nuevas plataformas para podcast y contenido transmedia</t>
  </si>
  <si>
    <t>Ingresos por plataformas digitales</t>
  </si>
  <si>
    <t>Medir los ingresos económicos por plataformas digitales</t>
  </si>
  <si>
    <t xml:space="preserve">Evaluación de imagen de Telemedellín  </t>
  </si>
  <si>
    <t>Evaluar de percepción de favorabilidad de imagen de Telemedellín</t>
  </si>
  <si>
    <t>Embajadores de marca</t>
  </si>
  <si>
    <t xml:space="preserve">Evaluar la Participación de líderes de opinión en tácticas de relacionamiento. </t>
  </si>
  <si>
    <t>Visitantes Tour Telemedellín</t>
  </si>
  <si>
    <t>Medir el número de visitantes al Tour Telemedellín</t>
  </si>
  <si>
    <t>Experiencias temáticas en el parque Telemedellín</t>
  </si>
  <si>
    <t>Medir el numero de eventos propios realizados en el parque.</t>
  </si>
  <si>
    <t>Inversión en actualización tecnológica</t>
  </si>
  <si>
    <t>Medir la inversión económica en actualización tecnológica</t>
  </si>
  <si>
    <t>Proyectos 4RI</t>
  </si>
  <si>
    <t>Medir los proyectos que involucren los componentes de la cuarta revolución industrial.</t>
  </si>
  <si>
    <t>Horas en el satélite</t>
  </si>
  <si>
    <t>Emitir horas en el satélite</t>
  </si>
  <si>
    <t>Proyectos ejecutados de transformación digital</t>
  </si>
  <si>
    <t>Medir los proyectos ejecutados de transformación digital</t>
  </si>
  <si>
    <t>Talleres realizados TM Academy</t>
  </si>
  <si>
    <t>Medir los talleres realizados.</t>
  </si>
  <si>
    <t>Medir los asistentes actividades TM Academy.</t>
  </si>
  <si>
    <t>Contenidos producidos de TM Academy</t>
  </si>
  <si>
    <t xml:space="preserve">Medir los contenidos audiovisuales TM Academy. </t>
  </si>
  <si>
    <t>Sostenibilidad y Compromiso Social TM</t>
  </si>
  <si>
    <t>Medir las actividades de sostenibilidad y compromiso social</t>
  </si>
  <si>
    <t>Satisfacción colaboradores de Telemedellín</t>
  </si>
  <si>
    <t>Medir la satisfacción colaboradores de Telemedellín</t>
  </si>
  <si>
    <t>Personas impactadas en ruta de la felicidad</t>
  </si>
  <si>
    <t>Medir las personas impactadas con las actividades realizadas</t>
  </si>
  <si>
    <t>Practicantes</t>
  </si>
  <si>
    <t>Medir la contratación practicantes</t>
  </si>
  <si>
    <t>Utilidad antes de impuesto</t>
  </si>
  <si>
    <t>Evaluar la utilidad antes de impuesto</t>
  </si>
  <si>
    <t>Margen utilidad bruta</t>
  </si>
  <si>
    <t>Evaluar el margen utilidad bruta</t>
  </si>
  <si>
    <t>Gastos de funcionamiento</t>
  </si>
  <si>
    <t>Evaluar la ejecución de gastos de funcionamiento</t>
  </si>
  <si>
    <t>Ejecución de ingresos</t>
  </si>
  <si>
    <t>Medir la ejecución de ingresos</t>
  </si>
  <si>
    <t>Ejecución de egresos</t>
  </si>
  <si>
    <t>Medir la ejecución de egresos</t>
  </si>
  <si>
    <t>Ejecución de la inversión</t>
  </si>
  <si>
    <t>Medir la ejecución de la inversión</t>
  </si>
  <si>
    <t>Ingresos por contratos</t>
  </si>
  <si>
    <t>Medir los ingresos por contratos efectivos de cada vigencia</t>
  </si>
  <si>
    <t>Clientes satisfechos</t>
  </si>
  <si>
    <t xml:space="preserve">Nuevos productos y experiencias  </t>
  </si>
  <si>
    <t xml:space="preserve">Desarrollar nuevos productos y experiencias  </t>
  </si>
  <si>
    <t>Indice de satisfacción Cliente interno</t>
  </si>
  <si>
    <t>Medir la satisfacción clientes internos</t>
  </si>
  <si>
    <t>Mapa de riesgos</t>
  </si>
  <si>
    <t>Revisar y/o actualizar los mapas de riesgos del área</t>
  </si>
  <si>
    <t>Actividades FURAG - MIPG</t>
  </si>
  <si>
    <t>Evaluar la ejecución actividades planeadas en Furag y MIPG</t>
  </si>
  <si>
    <t>Auditorías control interno</t>
  </si>
  <si>
    <t>Medir la elaboración y entrega de informes de auditorías, por el sistema de Control Interno a Telemedellín.</t>
  </si>
  <si>
    <t>Cumplimiento en el desarrollo del plan de trabajo de la OCI</t>
  </si>
  <si>
    <t>Realizar todas las actividades programadas en el plan para el año</t>
  </si>
  <si>
    <t>Revisar y/o actualizar los mapas de riesgos de Telemedellín</t>
  </si>
  <si>
    <t>Plan Anticorrupción</t>
  </si>
  <si>
    <t>Realizar seguimiento al plan de anticorrupción de Telemedellín</t>
  </si>
  <si>
    <t>Seguimientos a planes de mejoramiento e indicadores</t>
  </si>
  <si>
    <t>Revisar los informes de seguimientos a indicadores y planes de mejoramiento</t>
  </si>
  <si>
    <t>Cumplimiento PINAR</t>
  </si>
  <si>
    <t>Medir el cumplimiento del PINAR</t>
  </si>
  <si>
    <t>Flujo de tesorería mensualizado</t>
  </si>
  <si>
    <t>Generar los flujos de tesorería mensualizado</t>
  </si>
  <si>
    <t>Informe de costos</t>
  </si>
  <si>
    <t>Generar informe mensual de costos</t>
  </si>
  <si>
    <t>Plan de mantenimientos Sede</t>
  </si>
  <si>
    <t>Informes de difusión de políticas del plan de desarrollo distrital en Telemedellín</t>
  </si>
  <si>
    <t>Difundir las políticas del plan de desarrollo distrital</t>
  </si>
  <si>
    <t>Manuales de estilo</t>
  </si>
  <si>
    <t>Construir los manuales de estilo para programas producidos por Telemedellín</t>
  </si>
  <si>
    <t>Capacitación en atención al publico</t>
  </si>
  <si>
    <t>Medir los eventos de capacitación en atención al publico</t>
  </si>
  <si>
    <t>Difusión de políticas institucionales</t>
  </si>
  <si>
    <t>Medir la ejecución del plan de difusión de políticas institucionales</t>
  </si>
  <si>
    <t>Gestión Free press Telemedellín</t>
  </si>
  <si>
    <t>Gestionar FreePress comunicacional de Telemedellín</t>
  </si>
  <si>
    <t>Procedimiento Canjes y Alianzas</t>
  </si>
  <si>
    <t>Revisar y/o actualizar el proceso de canjes y alianzas</t>
  </si>
  <si>
    <t>Rendición pública de cuentas</t>
  </si>
  <si>
    <t>Gobierno digital</t>
  </si>
  <si>
    <t>Medir  el alcance de resultados de Gobierno Digital en Furag</t>
  </si>
  <si>
    <t>Mantenimiento a equipos</t>
  </si>
  <si>
    <t>Medir la eficiencia en la gestión de los mantenimientos preventivos y correctivos solicitados</t>
  </si>
  <si>
    <t>Capacitación en habilidades blandas</t>
  </si>
  <si>
    <t>Lograr que cada colaborador participe en mínimo dos charlas en el año</t>
  </si>
  <si>
    <t>Cumplimiento del Plan de Bienestar Laboral</t>
  </si>
  <si>
    <t>Medir las actividades de bienestar laboral.</t>
  </si>
  <si>
    <t>Cumplimiento del plan de capacitación</t>
  </si>
  <si>
    <t>Medir las actividades del Plan de formación y capacitación</t>
  </si>
  <si>
    <t>Cumplimiento del plan de seguridad y salud en el trabajo</t>
  </si>
  <si>
    <t>Realizar seguimiento al Sistema de Gestión de Seguridad y salud en el trabajo.</t>
  </si>
  <si>
    <t>Inducción y reinducción</t>
  </si>
  <si>
    <t>Realizar ejercicios de inducción o reinduccióna los colaboradores del canal</t>
  </si>
  <si>
    <t>Medir el % personas con procesos de inducción</t>
  </si>
  <si>
    <t>Tiquetera emocional</t>
  </si>
  <si>
    <t>Avance implementación MIPG</t>
  </si>
  <si>
    <t>Evaluar la implementación y seguimiento del MIPG</t>
  </si>
  <si>
    <t xml:space="preserve">Evaluación FURAG </t>
  </si>
  <si>
    <t>Obtener una alta calificación en el Formulario Único (FURAG)</t>
  </si>
  <si>
    <t>Generar el documento Informe de gestión Telemedellín</t>
  </si>
  <si>
    <t>Modelación de unidad de negocio ARTM</t>
  </si>
  <si>
    <t>Definir del modelo de negocio ARTM</t>
  </si>
  <si>
    <t>Defensa juidicial</t>
  </si>
  <si>
    <t xml:space="preserve">Intervenir en el 100% de procesos judiciales y extrajudiciales en los que intervenga el canal </t>
  </si>
  <si>
    <t>Manual de contratación</t>
  </si>
  <si>
    <t>PQRSD</t>
  </si>
  <si>
    <t>Medir las PQRSD respondidas en terminos de ley</t>
  </si>
  <si>
    <t>Generar y publicar informes de PQRSD</t>
  </si>
  <si>
    <t>Ranking en la encuesta “Cómo se informan los líderes”</t>
  </si>
  <si>
    <t>Promedio de las 20 emisiones más vistas del Sistema Informativo en Antioquia.</t>
  </si>
  <si>
    <t>Sumatoria horas estreno franja informativa</t>
  </si>
  <si>
    <t>Promedio de las 20 emisiones más vistas de la franja en Antioquia</t>
  </si>
  <si>
    <t>Sumatoria de horas que componen los programas de la franja</t>
  </si>
  <si>
    <t>Sumatoria de horas en parrilla de los programas que componen la franja</t>
  </si>
  <si>
    <t>Cantidad de contenidos compartidos</t>
  </si>
  <si>
    <t>Sumatoria de galardones en eventos locales, nacionales e internacionales</t>
  </si>
  <si>
    <t>Sumatoria de horas emitidas en la franja semanal</t>
  </si>
  <si>
    <t>∑(seguidores de red n x engagement de red n) / ∑seguidores de las redes</t>
  </si>
  <si>
    <t>Sumatoria de todos los seguidores y suscriptores de las redes sociales</t>
  </si>
  <si>
    <t>Promedio de tiempo de permanencia en la página</t>
  </si>
  <si>
    <t>Sumatoria de todos los visitantes en los canales de tráfico al portal</t>
  </si>
  <si>
    <t>Cantidad de nuevas plataformas para podcast y contenido transmedia</t>
  </si>
  <si>
    <t>Sumatoria de la monetización de todas las redes y plataformas del Canal (En dolares USD)</t>
  </si>
  <si>
    <t>Sumatoria de participantes en la estrategia embajadores de marca</t>
  </si>
  <si>
    <t>Sumatoria de visitantes anuales al Tour Telemedellín.</t>
  </si>
  <si>
    <t>Sumatoria de eventos propios realizados en el Parque</t>
  </si>
  <si>
    <t>Sumatoria inversión económica en actualización tecnológica</t>
  </si>
  <si>
    <t>Proyectos que involucren los componentes de la cuarta revolución industrial</t>
  </si>
  <si>
    <t>Sumatoria de horas al aíre en el satélite</t>
  </si>
  <si>
    <t>Sumatoria de talleres realizados</t>
  </si>
  <si>
    <t>Sumatoria de personas asistentes a las actividades</t>
  </si>
  <si>
    <t>Sumatoria de contenidos audiovisuales realizados</t>
  </si>
  <si>
    <t>Sumatoria de actividades de sostenibilidad y compromiso social</t>
  </si>
  <si>
    <t>% de satisfacción global</t>
  </si>
  <si>
    <t>Sumatoria de colaboradores que participaron en actividades de bienestar/# de colaboradores totales) x 100 %</t>
  </si>
  <si>
    <t>Resultado de la utilidad antes de impuesto</t>
  </si>
  <si>
    <t>(Utilidad operacional / Ingresos netos) x 100%</t>
  </si>
  <si>
    <t>(Gastos/ Ingresos netos) x 100%</t>
  </si>
  <si>
    <t>(Ingresos ejecutados / Ingresos presupuestados) x 100%</t>
  </si>
  <si>
    <t>(Egresos ejecutados / egresos presupuestados) x 100%</t>
  </si>
  <si>
    <t>(Egresos ejecutados de inversión / egresos presupuestados de inversión) x 100%</t>
  </si>
  <si>
    <t>(Clientes satisfechos / Clientes encuestados) x 100%</t>
  </si>
  <si>
    <t>Sumatoria de nuevos servicios y experiencias desarrollados y operando</t>
  </si>
  <si>
    <t>(Ingresos/(costos más gastos) -1) * 100%</t>
  </si>
  <si>
    <t>% de satisfacción por dependencia</t>
  </si>
  <si>
    <t>Mapas de riesgos revisado y/o actualizados</t>
  </si>
  <si>
    <t xml:space="preserve"># Actividades realizadas/# Actividades planeadas </t>
  </si>
  <si>
    <t># de auditorías realizadas / # auditorias programadas</t>
  </si>
  <si>
    <t>Actividades Terminadas / Actividades Programadas</t>
  </si>
  <si>
    <t># de mapas de riesgos revisados/ # de mapas de riesgos existentes</t>
  </si>
  <si>
    <t># de indicadores con soportes / # de indicadores totales</t>
  </si>
  <si>
    <t># Flujos de tesorería / 12 meses</t>
  </si>
  <si>
    <t>Presentar 12 informes en el año</t>
  </si>
  <si>
    <t># Informes de difusión de políticas.</t>
  </si>
  <si>
    <t># manuales de estilo / # programas emitidos en la vigencia</t>
  </si>
  <si>
    <t># Eventos de capacitación en atención al publico</t>
  </si>
  <si>
    <t>Cantidad Informes de difusión entregados</t>
  </si>
  <si>
    <t>Procedimientos actualizados relacionados con Canjes y/o alianzas</t>
  </si>
  <si>
    <t>Cantidad de informes de gestión expuestos a la ciudadanía</t>
  </si>
  <si>
    <t>% obtenido en calificación Furag en gobierno digital</t>
  </si>
  <si>
    <t>Casos cerrados/casos solicitados</t>
  </si>
  <si>
    <t>Asistencia a capacitaciones de habilidades blandas</t>
  </si>
  <si>
    <t># de actividades del plan de bienestar laboral ejecutadas / # de actividades del plan de bienestar laboral programadas</t>
  </si>
  <si>
    <t># de capacitaciones ejecutadas / # de capacitaciones programadas</t>
  </si>
  <si>
    <t># de actividades del plan de seguridad y salud en el trabajo ejecutadas / # de actividades del plan de seguridad y salud en el trabajo programadas</t>
  </si>
  <si>
    <t># Ejercicios de inducción o reinducción</t>
  </si>
  <si>
    <t># personas con inducción / # personas nuevos ingresos al canal.</t>
  </si>
  <si>
    <t>Implementaciones ejecutadas / Implementaciones proyectadas X 100%</t>
  </si>
  <si>
    <t>Calificación institucional en el FURAG</t>
  </si>
  <si>
    <t>Actividades del plan anticorrupción ejecutadas / Actividades proyectadas</t>
  </si>
  <si>
    <t>Informe de modelo de negocio ARTM</t>
  </si>
  <si>
    <t xml:space="preserve">Procesos judiciales y extrajudiciales efectivamente atendidos / actuaciones judiciales y extrajudiciales notificados </t>
  </si>
  <si>
    <t># de PQRS respondidas a tiempo 
 / # PQRS recibidas</t>
  </si>
  <si>
    <t>Numero de informes PQRSD publicados</t>
  </si>
  <si>
    <t>&gt;0</t>
  </si>
  <si>
    <t>&gt;26%</t>
  </si>
  <si>
    <t>&gt;90%</t>
  </si>
  <si>
    <t>RESULTADO 2024</t>
  </si>
  <si>
    <t>Ayuda del  Cálculo</t>
  </si>
  <si>
    <t>Valor alcanzado en cada trimestre. Si no se evaluó, es cero "0"</t>
  </si>
  <si>
    <t>Valor ACUMULADO en el trimestre de evaluación.</t>
  </si>
  <si>
    <t>Mínimo</t>
  </si>
  <si>
    <t>Máximo</t>
  </si>
  <si>
    <t>Acumulado</t>
  </si>
  <si>
    <t>Suma</t>
  </si>
  <si>
    <t>Final año</t>
  </si>
  <si>
    <t>Promedio</t>
  </si>
  <si>
    <t>Categoría Interna</t>
  </si>
  <si>
    <t>PEI</t>
  </si>
  <si>
    <t>Eficacia</t>
  </si>
  <si>
    <t>Eficiencia</t>
  </si>
  <si>
    <t>Efectividad</t>
  </si>
  <si>
    <t>Etiquetas de fila</t>
  </si>
  <si>
    <t>Total general</t>
  </si>
  <si>
    <t>ADMINISTRAR Y OPTIMIZAR EFICIENTEMENTE LOS RECURSOS FINANCIEROS</t>
  </si>
  <si>
    <t>AUMENTAR EL NIVEL DE DESEMPEÑO INDIVIDUAL Y COLECTIVO</t>
  </si>
  <si>
    <t>ELEVAR EL NIVEL DE COMPETITIVIDAD Y POSICIONAMIENTO DEL CANAL</t>
  </si>
  <si>
    <t>ELEVAR LA CAPACIDAD DE INNOVACIÓN, CALIDAD TÉCNICA Y AUDIOVISUAL</t>
  </si>
  <si>
    <t>INCREMENTAR EL NIVEL DE EFICIENCIA Y EFICACIA ADMINISTRATIVA Y OPERATIVA</t>
  </si>
  <si>
    <t>REALIZAR ALIANZAS ESTRATÉGICAS CON LA ALCADÍA Y SUS ENTES DESCENTRALIZADOS</t>
  </si>
  <si>
    <t>Suma de PONDERACIÓN</t>
  </si>
  <si>
    <t>Sumatoria de contenidos producidos</t>
  </si>
  <si>
    <t>RESPONSABLE: Gerencia Telemedellín</t>
  </si>
  <si>
    <t>PROCESO: Direccionamiento estratégico.</t>
  </si>
  <si>
    <t>METAS</t>
  </si>
  <si>
    <t>OBJETIVOS ESTRATEGICOS TELEMEDELLÍN</t>
  </si>
  <si>
    <t>LINEAS DEL PLAN ESTRATÉGICO DE TELEMEDELLÍN (PEI)</t>
  </si>
  <si>
    <t>Total alcanzado ponderado</t>
  </si>
  <si>
    <t>Meta alcalzada</t>
  </si>
  <si>
    <t>Por alcanzar</t>
  </si>
  <si>
    <t>Suma de Total alcanzado ponderado</t>
  </si>
  <si>
    <t>Valor máximo alcanzado en los trimestres de evaluación.</t>
  </si>
  <si>
    <t>AÑO:  2025</t>
  </si>
  <si>
    <t>Asistentes Talleres TM Academy</t>
  </si>
  <si>
    <t>&lt;25%</t>
  </si>
  <si>
    <t>&gt;97%</t>
  </si>
  <si>
    <t>Valoración del Freepress</t>
  </si>
  <si>
    <t>Aprobar e implementar la tiquetera emocional para los colaboradores</t>
  </si>
  <si>
    <t>Aprobación e implementación de la tiquetera</t>
  </si>
  <si>
    <t># Seguimientos al PTEP</t>
  </si>
  <si>
    <t>Realizar seguimiento al Programa de Transparencia y Ética Pública (PTEP) de Telemedellín</t>
  </si>
  <si>
    <t>Ejecutar plan de mantenimiento Anualizado</t>
  </si>
  <si>
    <t># de mantenimientos realizados</t>
  </si>
  <si>
    <t>Implementar el  manual de contratación</t>
  </si>
  <si>
    <t>Implementar el manual de contratación</t>
  </si>
  <si>
    <t xml:space="preserve">Medir la satisfacción de clientes de negocios y experiencias
</t>
  </si>
  <si>
    <t>Plan de acción</t>
  </si>
  <si>
    <t>Plan de Acción</t>
  </si>
  <si>
    <t>CENTRAL DE MEDIOS</t>
  </si>
  <si>
    <t>CONTRATOS</t>
  </si>
  <si>
    <t>ANÁLISIS UTILIDAD AGENCIA TM</t>
  </si>
  <si>
    <t>INCENTIVOS PUBLICITARIOS</t>
  </si>
  <si>
    <t>META</t>
  </si>
  <si>
    <t>COMPONENTE</t>
  </si>
  <si>
    <t>PROYECCIÓN</t>
  </si>
  <si>
    <t>PROYECTOS COMERCIALES</t>
  </si>
  <si>
    <t>PROYECCIÓN UTILIDAD</t>
  </si>
  <si>
    <t>MARGEN</t>
  </si>
  <si>
    <t>ALQUILER ESPACIOS (EXP)</t>
  </si>
  <si>
    <t>NEGOCIOS AUDIOVISUALES</t>
  </si>
  <si>
    <t>SERVICIOS AUDIOVISUALES</t>
  </si>
  <si>
    <t>PAUTA EN TM</t>
  </si>
  <si>
    <t>ESTE MARGEN SE VERÍA AFECTADO POR COSTOS PROPIOS DEL CANAL</t>
  </si>
  <si>
    <t>INGRESO</t>
  </si>
  <si>
    <t xml:space="preserve">COSTO Y GASTOS </t>
  </si>
  <si>
    <t>PRIMER TRIMESTRE</t>
  </si>
  <si>
    <t>SEGUNDO TRIMESTRE</t>
  </si>
  <si>
    <t>TERCER TRIMESTRE</t>
  </si>
  <si>
    <t>CUARTO TRIMESTRE</t>
  </si>
  <si>
    <t>CONTRATOS ADMON DELEGADA</t>
  </si>
  <si>
    <t>CÁLCULO DE MARGEN DE UTILIDAD AGENCIA TM</t>
  </si>
  <si>
    <t>INGRESOS FACTURADOS</t>
  </si>
  <si>
    <t>Ingresos por línea de incentivos publicitarios</t>
  </si>
  <si>
    <t>Ingresos por proyectos comerciales</t>
  </si>
  <si>
    <t>Medir los ingresos efectivos por la línea de proyectos comerciales</t>
  </si>
  <si>
    <t>Medir los ingresos efectivos por la línea de agencia - Contratos administración Delegada</t>
  </si>
  <si>
    <t>Medir los ingresos efectivos por la línea de incentivos publicitarios</t>
  </si>
  <si>
    <t>Medir los ingresos efectivos por la línea de alquiler de espacios</t>
  </si>
  <si>
    <t>Ingresos por línea de servicios audiovisuales</t>
  </si>
  <si>
    <t>Medir los ingresos efectivos por la línea de servicios audiovisuales</t>
  </si>
  <si>
    <t>Medir los ingresos efectivos por la línea de pauta emitida a clientes</t>
  </si>
  <si>
    <t>Sumatoria de los ingresos  por contratos efectivos  línea de agencia cada vigencia (Facturados)</t>
  </si>
  <si>
    <t>Sumatoria de los ingresos por línea incentivos publicitarios cada vigencia (Facturados)</t>
  </si>
  <si>
    <t>Sumatoria de los ingresos por contratos efectivos línea proyectos comerciales (Facturados)</t>
  </si>
  <si>
    <t>Sumatoria de los ingresos por línea de servicios audiovisuales  (Facturados)</t>
  </si>
  <si>
    <t>Ingresos por línea de pauta comercial emitida a clientes</t>
  </si>
  <si>
    <t>Sumatoria de los ingresos por línea de pauta comercial  (Facturados)</t>
  </si>
  <si>
    <t>Se han venido ejecutando los proyectos de acuerod al plan de inversiones del 2025</t>
  </si>
  <si>
    <t>Se vienen adelantando 2 proyectos de Inteleigencia artificial</t>
  </si>
  <si>
    <t>La señal de satelite no presnto novedades en el periodo</t>
  </si>
  <si>
    <t>Se han venido actualizando la dcocumentación de  acuerdo con el Plan de Seguridad y Privaviad de la Información</t>
  </si>
  <si>
    <t>Aun no ha llegado le evaluación del Furag del año 2024</t>
  </si>
  <si>
    <t>No se ha realizado evaluación de la satisfacción de los clientes</t>
  </si>
  <si>
    <t>Se vienen atendiendo los requerimintos con normalidad</t>
  </si>
  <si>
    <t>Al cierre de primer trimestre no se ha finalizado proyectos de transformación digital, pero se han comenzado diferentes proyectos que se contempla finalizarlos al cierre del segudo trimestre, tales como Plan de IA y página web. Igualmente se trabaja en mejoras a proyectos en funcionamiento como Plataforma Administrativa, Plataforma Pública y SIGDOCS.</t>
  </si>
  <si>
    <t>Se han ejecutado las actividades programadas de MIPG para el primer trimestre, como la definición del Plan de Transparencia y ética pública y otras actividades relacionadas con el botón de transparencia para la página web.</t>
  </si>
  <si>
    <t>La calificación del FURAG se recibirá en el segundo semestre del año.</t>
  </si>
  <si>
    <t>La medición de satisfacción de clientes internos se realizará en el segundo semestre del año.</t>
  </si>
  <si>
    <t>La audiencia pública de rendición de cuentas se realiza al finalizar el periodo, se tiene proyectado presentar la rendición de cuentas en el mes de diciembre.</t>
  </si>
  <si>
    <t>El informe de gestión se elabora y difunde al finalizar el periodo, se tiene proyectado elaborarlo en el mes de noviembre.</t>
  </si>
  <si>
    <t>Para este primer semestre de 2025, no contamos aún con un análisis consolidado de percepción ciudadana, ya que nuestra principal fuente de referencia en esta materia es la encuesta “Medellín Cómo Vamos”, la cual aún no ha sido realizada en el presente año.
Esta medición es clave para entender cómo la ciudadanía percibe la gestión del canal y el impacto de nuestros contenidos en la ciudad. Una vez se publique la nueva edición de la encuesta, retomaremos el análisis correspondiente, que será fundamental para ajustar nuestras estrategias de comunicación y seguir fortaleciendo el vínculo con nuestra audiencia.</t>
  </si>
  <si>
    <t>Alejandro Lopera, líder de opinión y embajador de marca del primer trimestre de 2025
Durante el primer trimestre de 2025, Alejandro Lopera se ha consolidado como nuestro líder de opinión y embajador de marca, gracias a su destacada labor como director y presentador del nuevo magacín de la mañana Hola Medallo.
Con su carisma, conocimiento del territorio y cercanía con la audiencia, Alejandro ha liderado una estrategia de posicionamiento que nos ha permitido tener presencia en diversos medios de comunicación. Esto no solo ha fortalecido la visibilidad y recordación de Hola Medallo, sino que también ha contribuido de manera significativa a proyectar la gestión del canal, destacando nuestra parrilla de contenidos y el vínculo con la ciudadanía.</t>
  </si>
  <si>
    <t xml:space="preserve">753 personas vivieron la experiencia del Tour Telemedellín, un recorrido que continúa consolidándose como una oportunidad para acercar a la ciudadanía al quehacer del canal, sus procesos de producción y su compromiso con lo público.
Este número de visitantes es especialmente significativo si se tiene en cuenta que en esta época del año el público objetivo tradicional del tour —como instituciones educativas— suele estar en temporada de receso académico. Esta característica del calendario nos impulsa a explorar nuevas alternativas y formatos que nos permitan mantener la oferta activa y atractiva durante todo el año, diversificando las audiencias e integrando nuevas experiencias para públicos como familias, turistas y grupos comunitarios.
El Tour Telemedellín sigue siendo una herramienta clave para fortalecer la relación con la ciudadanía y proyectar al canal como un espacio abierto, participativo y transparente. En los próximos meses continuaremos innovando en su formato y contenidos para seguir creciendo en alcance e impacto.
</t>
  </si>
  <si>
    <t>Durante el primer trimestre de 2025, desde Telemedellín adelantamos el proceso de estructuración de la agenda temática para los eventos que se desarrollarán en nuestro Canal Parque, con el propósito de ofrecer una programación cultural y ciudadana alineada con las dinámicas del territorio.</t>
  </si>
  <si>
    <t>En el marco del fortalecimiento de nuestra gestión institucional, durante el primer trimestre de 2025 se realizó la actualización de las políticas de comunicación de Telemedellín, con el fin de responder de manera más efectiva a los lineamientos y compromisos establecidos en los sistemas FURAG (Formulario Único de Reporte de Avance a la Gestión) y MIPG (Modelo Integrado de Planeación y Gestión).
Esta actualización se orientó a mejorar los procesos de evaluación de las actividades planeadas, promoviendo una comunicación más estratégica, transparente y alineada con los objetivos de la entidad.
De cara al próximo trimestre, continuaremos con la implementación y seguimiento de estas acciones, asegurando que cada proceso comunicativo esté en sintonía con las metas institucionales y con el deber de rendir cuentas a la ciudadanía de manera clara y oportuna.</t>
  </si>
  <si>
    <t xml:space="preserve">En línea con el compromiso institucional de fortalecer la calidad en el servicio y promover una atención más cercana, empática y eficiente, durante el segundo y tercer trimestre de 2025 se realizarán eventos de capacitación dirigidos a los equipos que tienen contacto directo con la ciudadanía.
Estas jornadas formativas estarán enfocadas en el desarrollo de competencias clave para la atención al público, incluyendo habilidades comunicativas, resolución de situaciones y promoción de una cultura de servicio que refleje los valores del canal como medio público al servicio de la comunidad.
</t>
  </si>
  <si>
    <t>En Telemedellín adelantamos un proceso de socialización y difusión de las políticas de cuidado y uso del Canal Parque, con el objetivo de fortalecer la conciencia ambiental entre nuestros visitantes y aliados.
Esta iniciativa busca promover el respeto por el entorno natural del parque, así como el uso responsable de sus espacios, en línea con nuestro compromiso con la sostenibilidad y la protección del ecosistema urbano.
A través de piezas informativas, actividades pedagógicas y mensajes clave en nuestros canales, invitamos a la ciudadanía a sumarse al cuidado del Canal Parque, entendiendo que su conservación es responsabilidad de todos y es parte esencial de nuestro rol como medio público.</t>
  </si>
  <si>
    <t xml:space="preserve">Durante el primer trimestre de 2025, se consolidaron importantes alianzas con medios de comunicación locales y nacionales con el objetivo de fortalecer la visibilidad y el posicionamiento de nuestras producciones más destacadas. Estas gestiones de relacionamiento se enmarcaron en una estrategia de free press que permitió amplificar, sin costos publicitarios, el alcance de contenidos clave para el canal y para la ciudad.
Entre los hitos más relevantes de este periodo se encuentran:
• Hola Medallo
• Premios India Catalina 2025
Estas alianzas hacen parte de una política comunicacional orientada al aprovechamiento estratégico de los medios como aliados naturales en la divulgación de contenidos de interés público, reafirmando el compromiso de Telemedellín con una comunicación abierta, participativa y cercana a la ciudadanía.
</t>
  </si>
  <si>
    <t>Con el propósito de fortalecer la gestión interna y mejorar continuamente nuestros procesos, a partir del segundo trimestre de 2025 se iniciará la medición del porcentaje de satisfacción por dependencia. Esta iniciativa busca recoger de manera sistemática la percepción de los colaboradores respecto a los procesos administrativos y de comunicación que se desarrollan en el canal.
La medición se realizará mediante una encuesta que se aplicará una vez por semestre y que estará dirigida a todos los equipos de trabajo. A través de esta herramienta se recopilará información valiosa que permitirá identificar fortalezas, oportunidades de mejora y necesidades específicas de cada dependencia, con el fin de implementar acciones concretas que promuevan un ambiente laboral más eficiente, participativo y alineado con nuestros principios institucionales.</t>
  </si>
  <si>
    <t>Para este trimestre se llevó a cabo la actualización de los mapas de riesgos, en articulación con el área de Planeación y el equipo de Control Interno.
Este ejercicio permitió revisar, ajustar y clasificar los riesgos institucionales con base en los nuevos retos operativos, estratégicos y normativos, fortaleciendo así nuestra capacidad para prevenir, mitigar y gestionar posibles afectaciones a los procesos del canal.
La actualización de los mapas de riesgos es una herramienta clave para la toma de decisiones informada y la mejora continua, y reafirma nuestro compromiso con una gestión pública transparente, eficiente y orientada al cumplimiento de nuestros objetivos misionales.</t>
  </si>
  <si>
    <r>
      <t xml:space="preserve">En el primer trimestre de 2025, en Telemedellín hemos consolidado </t>
    </r>
    <r>
      <rPr>
        <b/>
        <sz val="10"/>
        <color theme="1"/>
        <rFont val="Arial"/>
        <family val="2"/>
      </rPr>
      <t>25 alianzas estratégicas</t>
    </r>
    <r>
      <rPr>
        <sz val="10"/>
        <color theme="1"/>
        <rFont val="Arial"/>
        <family val="2"/>
      </rPr>
      <t xml:space="preserve"> con diferentes actores del sector público, privado y social. Este avance ha sido posible gracias a un </t>
    </r>
    <r>
      <rPr>
        <b/>
        <sz val="10"/>
        <color theme="1"/>
        <rFont val="Arial"/>
        <family val="2"/>
      </rPr>
      <t>proceso estructurado</t>
    </r>
    <r>
      <rPr>
        <sz val="10"/>
        <color theme="1"/>
        <rFont val="Arial"/>
        <family val="2"/>
      </rPr>
      <t xml:space="preserve"> que guía cada etapa de vinculación, desde la formulación hasta la ejecución.</t>
    </r>
  </si>
  <si>
    <t>Para este trimestre no se ha realizado aún el proceso de exposición de informes de gestión a la ciudadanía, ya que esta actividad se lleva a cabo entre una y dos veces al año, conforme a nuestra planificación institucional.
Las fechas estimadas para este proceso de rendición de cuentas están proyectadas para la mitad del año y al cierre del mismo, de manera que podamos ofrecer un balance completo, transparente y oportuno sobre nuestras acciones, avances y resultados.</t>
  </si>
  <si>
    <t>En el transcurso del primer trimestre de 2025 no se efectuó la medición del índice de satisfacción del cliente interno. Esta decisión responde a la estrategia definida para el presente año, que consiste en realizar una única evaluación integral al finalizar el periodo anual, con el objetivo de obtener una visión más global y representativa del desempeño del área.
La intención es evitar que los resultados estén influenciados por situaciones puntuales o específicas de un trimestre, permitiendo así consolidar una percepción más precisa por parte de las diferentes áreas del canal. Al concentrar la evaluación en el cierre del año, se busca capturar el impacto acumulado de todas las acciones y mejoras implementadas a lo largo del periodo, fortaleciendo la calidad del análisis y su utilidad para la toma de decisiones.</t>
  </si>
  <si>
    <t xml:space="preserve">Durante el primer trimestre del año se llevó a cabo una revisión conjunta del Mapa de Riesgos del área de Producción, en articulación con las áreas de Planeación y Control Interno. Esta revisión permitió validar la pertinencia y actualidad del mapa frente a las dinámicas y retos propios del área.
Como resultado del análisis, se concluyó que el mapa vigente refleja adecuadamente los riesgos que enfrenta el área. No obstante, en el ejercicio de evaluación se identificó la necesidad de fortalecer el control sobre situaciones relacionadas con la pérdida de material grabado, ya sea por errores técnicos o humanos.
Por tal motivo, se concertó la inclusión de un nuevo ítem en el mapa de riesgos que contemple específicamente este escenario, con el fin de implementar acciones preventivas y correctivas que minimicen su impacto en la operación diaria del canal. </t>
  </si>
  <si>
    <t xml:space="preserve">Para el primer trimestre de 2025 se adelantaron reuniones estratégicas entre el área de Producción, Planeación y la líder de Proyectos Especiales, con el propósito de revisar y afinar la estructura general del proyecto ARTM. En este espacio de se definieron aspectos clave para el desarrollo del modelo de negocio, destacando la decisión de que la estrategia de comercialización se llevará a cabo a través de la Agencia y la Central de Medios, lo cual permitirá optimizar el alcance y posicionamiento del producto.
Adicionalmente, se trabajó con el área financiera en la proyección del recurso humano adicional requerido para la puesta en marcha del proyecto, así como en una estimación de ventas mensuales. Estas proyecciones permitirán, en una etapa posterior, realizar un análisis integral de viabilidad y pertinencia del proyecto, evaluando su sostenibilidad desde lo operativo, financiero y estratégico.
</t>
  </si>
  <si>
    <t>El primer trimestre se caracterizó por el pleno funcionamiento del canal, lo que elevó considerablemente los costos y gastos. Aunque los contratos interadministrativos ya están en ejecución, los ingresos percibidos no suplen los egresos actuales</t>
  </si>
  <si>
    <t>Debido a una disminución de más del 50% en las transferencias y a que el modelo de los contratos interadministrativos retrasa su facturación, los ingresos que el canal percibe actualmente no son suficientes para cubrir sus gastos operativos</t>
  </si>
  <si>
    <t>Para el primer trimestre los ingresos por convenios es baja dado que la suscripción de contratos apenas está comenzando.</t>
  </si>
  <si>
    <t>La ejecución de gastos es superior a la ejecución de ingresos ya que desde los primeros meses se comprometen recursos para contratos como la empresa de servicios temporales, contratos para la realización de programas propios y en menor medida para los contratos administrativos ya suscritos que se deben comenzar a ejecutar.</t>
  </si>
  <si>
    <t>La ejecución de gastos de inversión es alta ya que desde los primeros meses se comprometen recursos para contratos como la empresa de servicios temporales, transporte y contratos para la realización de programas propios</t>
  </si>
  <si>
    <t>Las actividades del FURAG y MiPG iniciaran su ejecución en el segundo trimestre del 2025</t>
  </si>
  <si>
    <t>Se ha cumplido a cabalidad lo proyectado ya que estas primeras actividades son de organización y clasificacion; y se tiene esperado para los ultimos trimestres las actividades de instrumentos archivisticos que tienen mas peso.</t>
  </si>
  <si>
    <t>Se han realizado los boletines de tesorería mensualmente</t>
  </si>
  <si>
    <t>Las encuestas de satisfacción se realizaran en el Segundo trimeste 2025</t>
  </si>
  <si>
    <t>Se han realizado los informes de costos mensualmente</t>
  </si>
  <si>
    <t>la actuaizacion se realizara en el segundo trimestre  2025</t>
  </si>
  <si>
    <t xml:space="preserve">Se realizan 5 mantenimientos a traves de contratos (AA, Ascensor, Camaras) y con nuestro personal se realizan 4 manteniminetos ( Fachada, Lavado de tanques, Podas y talas, fuentes, canaletas y talud) </t>
  </si>
  <si>
    <t>Se logró un avance del 35% respecto a las actividades planeadas. Aunque hay progreso, se requiere acelerar la ejecución en los próximos trimestres para alcanzar la meta anual.</t>
  </si>
  <si>
    <t xml:space="preserve">El cumplimiento es bajo (10%). Se evidencia un retraso en la ejecución </t>
  </si>
  <si>
    <t>Se ha cumplido con las actividades del plan anual. Se debe reforzar el cumplimiento de las programaciones para no comprometer el cierre del año.</t>
  </si>
  <si>
    <t>Buen avance (40%). Se está desarrollando adecuadamente la revisión y actualización de mapas de riesgos. Se sostuvieron reuniones con la direccion tecnica, relaciones corporativas, produccion y contenidos</t>
  </si>
  <si>
    <t xml:space="preserve">se realizo el en enero el ultimo seguimiento correspondiente a diciembre de 2024 </t>
  </si>
  <si>
    <t>se realizo el seguimiento al plan de mejoramiento y fue rendido en el portal de gestion transparente</t>
  </si>
  <si>
    <t>Se implementó, ejecutó y capacitó a las direcciones respecto del nuevo manual de contratación para el año 2025. Se estructuró el plan de capacitación</t>
  </si>
  <si>
    <t xml:space="preserve">Se atendió acción de tutela en contra del canal por parte del señor José Aníbal, por presunta vulneración al derecho a la honra y buen nombre (Primera y segunda instancia favorable a la entidad). El 11 de marzo se remitieron los alegatos de conclusión respecto del proceso administrativo que se está adelantando en el Consejo Nacional Electoral. </t>
  </si>
  <si>
    <t>La medición esta programa para el ultimo trimestre del año.</t>
  </si>
  <si>
    <t>Se implementó y ejecutó el nuevo maual de contratación 2025</t>
  </si>
  <si>
    <t xml:space="preserve">No requiere actualización para el primer trimestre </t>
  </si>
  <si>
    <t>Se recibieron y respondieron 230 PQRSD entre el 1 de enero y el 31 de marzo del 2025 que reposan en la plataforma PQRSD.</t>
  </si>
  <si>
    <t>Se realizaron y entregaron mes a mes los informes correspondientes a los cierres y cumplimiento de la plataforma PQRSD.</t>
  </si>
  <si>
    <t>El indicador de sostenibilidad y compromiso social se mantuvo en 0, lo que indica que no se desarrollaron acciones vinculadas a este componente durante este primer trimestre. Esto se da limitaciones de Planeación y articulación. Para el próximo ciclo incorporaremos actividades.</t>
  </si>
  <si>
    <t xml:space="preserve">Se desarrollará en el transcurso de la vigencia. </t>
  </si>
  <si>
    <t>Gestionado</t>
  </si>
  <si>
    <t xml:space="preserve">Ánalisis de contratos firmados y en ejecución - diferente a el proceso de facturación y ejecución. 
Central Medios: 
Contratos: $11.045.941.414
Icentivos: $92.856.018
Negocios Audiovisuales:
Contratos: $3.555.578.942
Pauta: $215.687.958
Proyectos:
Contratos: $253.793.714
Experiencias: $6.545.000
Alquiler de espacios: $96.441.359 </t>
  </si>
  <si>
    <t xml:space="preserve">Las encuestas de satisfacción de clientes se llevaran a cabo de manera general y única, estandarizando el proceso según indicaciones del área de planeación, las mismas se llevaran a cabo a partir del segundo trimestre </t>
  </si>
  <si>
    <t xml:space="preserve">Desde la línea de proyectos se han desarrollado 6 propuestas entre academicas, ambientales y sostenibles desde las necesidades comunicacionales de los clientes a la espera de aprobación. </t>
  </si>
  <si>
    <t>se tiene proyectado realizar la evaluación en junio por medio de una encuesta, se llevará a cabo un análisis de la satisfacción de los colaboradores de Telemedellín respecto a las actividades de bienestar implementadas. Este ejercicio tiene como objetivo identificar fortalezas y áreas de mejora en las iniciativas de bienestar.</t>
  </si>
  <si>
    <t>Durante el primer trimestre, se organizaron varios eventos con alta participación, destacando las celebraciones de días especiales como el Día de la Mujer, el Día del Hombre y el Día de la Felicidad. Estas actividades fomentaron el bienestar y la cohesión del equipo.</t>
  </si>
  <si>
    <t xml:space="preserve">en el primer trimetre se contratatron 10 practicantes de los 11 que se tenian proyectados para el primere semestre </t>
  </si>
  <si>
    <t>se realizò 1 actividad de las 10 programadas en el año (manul de conflicto de intereses) en los proximos trimestres se continua con las demàs actividades</t>
  </si>
  <si>
    <t xml:space="preserve">Entres los meses de febrero y marzo se llevaron a cabo 4 charlas de habilidades blandas, una en febrero y tres en marzo, de las 40 charlas proyectadas para el año 20%, obteniendo asi un procentaje de cumplimiento del 10% </t>
  </si>
  <si>
    <t>en el primer trimestre se cumplio con 27 actividades de las 197 programadas en el año esto representa un 14%</t>
  </si>
  <si>
    <t xml:space="preserve">En el primer trimestre del año se programaron 8 actividades y se ejecutaron 8 actividades, entre inducciónes, gestión de seguridda y salud en el trabajo, ademas de charlas enfocadas en el ser. </t>
  </si>
  <si>
    <t>En el primer trismestre del año se programaron 45 actividades de las cuales se dio cumplimiento a 41 lo que equivale al 20% del cumplimiento anual, las actividades que se destacan son  recursos financieros, plan de capacitación, plan de formación grupos de apoyo,  inducción, evaluación inicial, entre otros</t>
  </si>
  <si>
    <t>se tiene progrmada para el segundo trimestre en junio</t>
  </si>
  <si>
    <t>Se le realizo inducción en seguridad y salud en el trabjo a 34 personas de 40 que ingresaron nuevas a la Entidad entre los meses de enero a marzo</t>
  </si>
  <si>
    <t>se tiene programado la actualizaciòn para el segundo trimestre</t>
  </si>
  <si>
    <t xml:space="preserve"> La gerencia aprobo la implementación de la tiquetera de la felicidad en el mes de enero. Queda pendiente la divulgación de esta iniciativa a todo el personal.</t>
  </si>
  <si>
    <t xml:space="preserve">Durante este periodo no se reflejan talleres realizados. Esto se debe a que nos encontramos en etapa de planeación. En el proximo ciclo se cumpliran con los objetivos. </t>
  </si>
  <si>
    <t xml:space="preserve">Durante este periodo, no contamos con asistentes en los talleres debido a que no se realizaron talleres. Ni actividades academicas. </t>
  </si>
  <si>
    <t xml:space="preserve">Este indicador alcanzó 5 contenidos audiovisuales, lo que evidencia un avance en la producción prevista. Y muestra cumplimiento parcial de la meta. </t>
  </si>
  <si>
    <t>Aún no hay cifras, la encuesta sale a final de año</t>
  </si>
  <si>
    <t>En el primer trimestre superamos la meta propuesta en rating gracias a nuestra nueva franja matutina</t>
  </si>
  <si>
    <t>En el primer trimestre superamos la meta propuesta en horas gracias a nuestra nueva franja matutina</t>
  </si>
  <si>
    <t>En este primer trimestre cumplimos por encima de lo propuesto con el rating para esta franja.</t>
  </si>
  <si>
    <t>En el primer trimestre cumplimos con las horas en esta franja y por ende cumplimos con la meta que se propuso.</t>
  </si>
  <si>
    <t>En este primer semestre quedamos por debajo de la Meta propuesta debido a que faltan algunos programas que componen la franja por iniciar.</t>
  </si>
  <si>
    <t xml:space="preserve">Se compartieron dos contenidos con la Red TAL </t>
  </si>
  <si>
    <t>En este primer trimestre la asociación de periodistas de Envigado APEhizo un reconocimiento a la verdad a Noticias Telemedellín y a nuestra Gerente por su labor en el Canal.</t>
  </si>
  <si>
    <t>En este semestre estamos por encima de la meta que nos propusimos.</t>
  </si>
  <si>
    <t>Emitidos: Podcast Máster
Alto Rendimiento
Halcones
Evento UPB participantes Telemedellín Academy
Producidos: Modo Laboral
Sexualidad infantil
Medellín para todas</t>
  </si>
  <si>
    <t>La encuesta de satisfacción interna se realizará en el segundo semestre del año.</t>
  </si>
  <si>
    <t>Hasta la fecha no se han elaborado informes de difusión sobre las políticas del Plan de Desarrollo Distrital. Se tiene previsto desarrollar un primer informe durante el segundo trimestre del año.</t>
  </si>
  <si>
    <t>Actualmente se están construyendo los manuales de estilo de los nuevos programas. Proyectamos lara el segundo trimestre finalizar los manuales de estilo en construcción.</t>
  </si>
  <si>
    <t>Se revisó con el área de planeación el mapa de riesgos y se ajustó a las necesidades del Área de Contenidos y distrubución.</t>
  </si>
  <si>
    <t xml:space="preserve">Evaluar la utilidad neta de negocios y experiencias TM
</t>
  </si>
  <si>
    <t>Sumatoria de los ingresos por contratos cada vigencia (Firmados)</t>
  </si>
  <si>
    <t>Ingresos por línea alquiler de espacios y experiencias propias</t>
  </si>
  <si>
    <t>Ingresos por línea de Agencia -Central de Medios (Administración delegada)</t>
  </si>
  <si>
    <t>Sumatoria de los ingresos por línea de alquiler de espacios y experiencias propias (Facturados)</t>
  </si>
  <si>
    <t>Utilidad general Agencia y central de medios</t>
  </si>
  <si>
    <t>0.87%</t>
  </si>
  <si>
    <t xml:space="preserve">Debido a la Baby Futbol, el engagement del canal subió su promedio por el contenido propio que se hizo en todas las redes sociales. </t>
  </si>
  <si>
    <t xml:space="preserve">La comunidad del canal creció sustancialmente, principalmente por la Baby Futbol. </t>
  </si>
  <si>
    <t xml:space="preserve">Se ha alcanzado el tráfico esperado debido a un aumento de la frecuencia en las notas publicadas y a notas virales creadas por Inteligencia Artifical. </t>
  </si>
  <si>
    <t xml:space="preserve">No se han creado nuevas cuentas en nuevas plataformas debido a que estamos fortaleciendo las actuales con repositorio de contenidos. </t>
  </si>
  <si>
    <t xml:space="preserve">La monetización está por encima de lo proyectado, debido al aumento del tráfico en el sitio web. </t>
  </si>
  <si>
    <t xml:space="preserve">El tiempo de permanencia en la página bajo ya que las tranmisiones de programas y transmisiones especiales se ha bajado por no dejarlos por Derechos de Autor. </t>
  </si>
  <si>
    <t xml:space="preserve">Esto tiene relación con los contrados firmados y facturados, dicha facturación corresponde a recursos a administrar en el primer trimistre no se facturaron honorarios </t>
  </si>
  <si>
    <t xml:space="preserve">Hace relacion a los incentivos facturados en la presentes vigencia </t>
  </si>
  <si>
    <t xml:space="preserve">Esta línea obedece a proyectos por contratación de administración delegada difrentes a los ejecutados en la línea de central de medios y agencia, en el primer trimstre se adelantan gestiones que posibiliten la firma de los mismos </t>
  </si>
  <si>
    <t xml:space="preserve">Este indicador hace relación a lo facturado, sin embargo existen contratos firmados de los cuales se está haciendo la ejecución y posterior faturación </t>
  </si>
  <si>
    <t>PROCESO</t>
  </si>
  <si>
    <t>CUMPLIMIENTO ALCANZADO TRIMESTRE I</t>
  </si>
  <si>
    <t>ALCANCE PONDERADO POR PROCESO
PRIMER TRIMESTRE 2025</t>
  </si>
  <si>
    <t>Se pusieron en funcionamiento 2 proyectos relacionados con la IA:
- Verificación de puata en las evidencias presentadas a la Agencia.
- Transcripción a texto del audio de las notagas audiovisuales grabadas por el noticiero.</t>
  </si>
  <si>
    <t>Se recibio el resultado del Furag en la politica de Gobierno Digital pasando de 72,27 a 80,1 con un incremento del 10,8%</t>
  </si>
  <si>
    <t>Se vienen atendiendo los requerimintos con normalidad: los casos no cerrados se deben a que estan pendientes de repuestos, diagnostico o se encunetran en un centro de servicio</t>
  </si>
  <si>
    <t>Se ha trabajado en 8 proyectos del programa de transformación digital, dentro de los cuales se tienen: 
Plan de Inteligencia Artificial, Mejoras plataforma administrativa (Normograma); Mejoras Plataforma Gestión Humana, Plan de capacitaciones; Calendario de espacios, Noticiero: Transcripción de entrevistas de audio a texto, Edición: Aprovechar las herramientas de IA para tener edición y creación de imágenes en graficación más eficientes y Transversal: Capacitación de colaboradores en IA.</t>
  </si>
  <si>
    <t>Se han desarrollado más actividades de MIPG en el segundo trimestre, dentro de las principales es la actualización de la matriz de riesgos, el informe de estrategia de la rendición de cuentas y un diagnóstico organizacional como base de la actualización del direccionamiento estratégico de Telemedellín.</t>
  </si>
  <si>
    <t>A finales del mes de junio se recibieron los resultados del FURAG 2024, los cuales arrojaron un Índice de Desempeño Institucional de 67,3, superando en 4,2 puntos el obtenido en 2023. Este resultado refleja avances positivos y buenas prácticas en diversas dimensiones evaluadas.</t>
  </si>
  <si>
    <t>EL mapa de riesgos ha sido revisado y actualizado para la vigencia 2025.</t>
  </si>
  <si>
    <t>Resultado alcanzado en trimestre anterior</t>
  </si>
  <si>
    <t>El primer seguimiento al Programa de Transparencia y Ética Pública se realiza en el mes de abril.</t>
  </si>
  <si>
    <t>Se realizó seguimiento al Programa de Transparencia y Ética Pública, donde se adelantaron algunas actividades a cargo del proceso de Planeación.</t>
  </si>
  <si>
    <t>Para el segundo trimestre de 2025, no contamos aún con un análisis consolidado de percepción ciudadana, ya que nuestra principal fuente de referencia en esta materia es la encuesta “Medellín Cómo Vamos”, la cual aún no ha sido realizada en el presente año.
Esta medición es clave para entender cómo la ciudadanía percibe la gestión del canal y el impacto de nuestros contenidos en la ciudad. Una vez se publique la nueva edición de la encuesta, retomaremos el análisis correspondiente, que será fundamental para ajustar nuestras estrategias de comunicación y seguir fortaleciendo el vínculo con nuestra audiencia.</t>
  </si>
  <si>
    <t>Evaluación de percepción de favorabilidad de imagen de Telemedellín.
Encuesta "Medellín cómo vamos"</t>
  </si>
  <si>
    <t xml:space="preserve">En el segundo trimestre tuvimos la fortuna de contar con 2 embajadores de marca. Los cuales son Juan Guillermo Sanmartín y Andrés Noreña, quienes con su labor y la del equipo de producción, lograron la obtención del primer India Catalina para el canal. Ellos nos ayudaron a mostrar a Telemedellín en el ámbito nacional. Además, tuvimos la oportunidad de visitar medios de comunicación e interactuar con nuestros televidentes. </t>
  </si>
  <si>
    <t>2.157 personas vivieron la experiencia del Tour Telemedellín en el segundo trimestre del año, triplicando la cifra alcanzada en los primeros tres meses del 2025. Esta creciente participación demuestra el interés ciudadano por conocer de cerca cómo funciona su canal público y confirma el potencial del tour como una herramienta de apropiación, pedagogía y vínculo con la audiencia.
Este crecimiento cobra aún más relevancia si se considera que ocurrió durante un periodo tradicionalmente bajo para públicos escolares. Gracias a la diversificación de las audiencias y al fortalecimiento de las estrategias de promoción, logramos atraer a familias, turistas, grupos comunitarios y otras organizaciones interesadas en recorrer y entender el ecosistema de Telemedellín.
De cara al segundo semestre del año, continuamos trabajando en el desarrollo de nuevas experiencias dentro del Tour, integrando propuestas temáticas, recorridos especializados y alianzas estratégicas que nos permitan no solo ampliar su alcance, sino también generar ingresos adicionales que contribuyan a la sostenibilidad del canal como medio público innovador y cercano a la gente.</t>
  </si>
  <si>
    <t>En el mes de abril se desarrolló nuestro evento institucional "Mascotas al Parque". Con la participación de diferentes marcas, actividades enfocadas al mes de los niños y los servicios habituales que tenemos para los nanim</t>
  </si>
  <si>
    <t>Desde la Dirección de Relaciones Corporativas logramos la actualización de dos importantes actividades del Modelo Integrado de Planeación y Gestión (MIPG): definimos la política de participación ciudadana para fortalecer el vínculo con la comunidad y actualizamos el Manual de Relacionamiento del canal, reafirmando nuestro compromiso con una comunicación más cercana, transparente y efectiva.</t>
  </si>
  <si>
    <t>En coherencia con nuestro propósito de brindar una atención cada vez más cercana, respetuosa y alineada con los principios institucionales, se llevó a cabo una reunión con la empresa privada de vigilancia que presta sus servicios al canal.
El objetivo fue fortalecer el manejo comunicacional de quienes, desde su rol, mantienen un contacto constante con la ciudadanía, garantizando que su interacción refleje los valores de Telemedellín como medio público comprometido con el buen servicio, la empatía y el respeto por la comunidad.</t>
  </si>
  <si>
    <t>Durante el segundo trimestre de 2025 no se realizó la comunicación de nuevas políticas institucionales. Sin embargo, para el tercer trimestre se retomará este ejercicio con la socialización y difusión de políticas definidas por las diferentes áreas del canal, así como aquellas orientadas a la ciudadanía y al cuidado del entorno del Canal Parque.
Nuestro propósito es seguir consolidando una cultura organizacional basada en el respeto, la sostenibilidad y el bienestar colectivo, fortaleciendo el sentido de corresponsabilidad frente al cuidado del parque y al rol de Telemedellín como medio público al servicio de todos.</t>
  </si>
  <si>
    <t>Como resultado de la estrategia de relacionamiento y gestión de medios adelantada por Telemedellín, se logró una destacada presencia en más de 15 medios de comunicación locales y nacionales gracias a la obtención del primer Premio India Catalina en la historia del canal.
Este hito histórico no solo representó un reconocimiento al trabajo audiovisual del equipo, sino que también permitió amplificar su impacto a través de una estrategia de free press, sin incurrir en costos publicitarios, fortaleciendo así el posicionamiento de Telemedellín como un medio público referente en el ámbito nacional.</t>
  </si>
  <si>
    <t>En complemento a la medición de satisfacción por dependencia, desde Telemedellín estamos trabajando en la elaboración de campañas internas que contribuyan a mejorar la experiencia de nuestros equipos de trabajo y aumentar los niveles de satisfacción durante el segundo semestre de 2025.
Estas acciones estarán enfocadas en fortalecer el sentido de pertenencia, optimizar la comunicación interna y reconocer el valor del trabajo colaborativo, en coherencia con nuestros principios institucionales y el compromiso de consolidar un entorno laboral más participativo, transparente y eficiente.</t>
  </si>
  <si>
    <t>El proceso de actualización de los mapas de riesgos fue realizado en el transcurso deL primer trimestre, en coordinación con el área de Planeación y el equipo de Control Interno, cumpliendo así con lo establecido en la planificación institucional.
Con esta actividad, el indicador correspondiente queda cumplido para el resto del año 2025, al haber sido revisados, ajustados y clasificados los riesgos institucionales conforme a los lineamientos técnicos y normativos vigentes. Este cumplimiento ratifica nuestro compromiso con una gestión responsable, preventiva y alineada con los principios del mejoramiento continuo.</t>
  </si>
  <si>
    <t>Durante el segundo trimestre, realizamos un nuevo ajuste al documento de alianzas con el propósito de precisar en qué momentos estas resultan estratégicas para fortalecer tanto la comunicación interna como externa del canal. Este ejercicio nos permite alinear las colaboraciones con los objetivos misionales de Telemedellín, asegurando que cada alianza aporte valor, coherencia y sentido a nuestras acciones comunicativas.</t>
  </si>
  <si>
    <t>Se continúa fortaleciendo la gestión del proceso de relaciones corporativas para el periodo 2025, con el propósito de contribuir a los logros estratégicos de Telemedellín e incorporar cada avance en el informe de gestión que será presentado al cierre del año</t>
  </si>
  <si>
    <t>En 2T se completó un 25 % adicional sobre el avance de 1T, se completo el furag y se tuvo un incremento en el resultado del año 2024 lo cual es positivo para la entidad. Quedan pendientes las actividades de mipg que estan programadas para el segundo semestre</t>
  </si>
  <si>
    <t>se avanzo en un 20% y el acumulado total es del 30%, loque requiere mas esfurzo en el segundo semestre para cumplir con la meta establecidad.</t>
  </si>
  <si>
    <t>Se avanzó un 20 % en 2T, impulsado por actividades internas cumplidas.</t>
  </si>
  <si>
    <t>Se completó la revisión de todos los mapas de riesgos de la entidad gracias a la coordinación y colaboracion con las diferentes direcciones.</t>
  </si>
  <si>
    <t xml:space="preserve">Se realizó el seguimiento correspondiente a mayo </t>
  </si>
  <si>
    <t>Se realizó el seguimiento al plan de mejoramiento y esta listo para ser rendido en la plataforma de gestion transparente.</t>
  </si>
  <si>
    <t>Durante el segundo trimestre del año no se llevó a cabo la medición del índice de satisfacción del cliente interno, en concordancia con la estrategia establecida desde el inicio del año. Esta contempla la aplicación de una única evaluación al cierre del año, con el fin de obtener una visión más completa y objetiva del desempeño del área y de la percepción de las demás dependencias del canal.
Se mantiene así el propósito de evitar que los resultados reflejen únicamente condiciones paticulares de un trimestre, priorizando una lectura más contextualizada de área. Al concentrar la medición en el último trimestre, se espera obtener de forma más precisa el impacto acumulado de las acciones ejecutadas durante el año, facilitando un análisis más acertado y útil para la toma de decisiones y los planes de mejora.</t>
  </si>
  <si>
    <t>Durante el segundo trimestre del año no se realizó una actualización adicional del Mapa de Riesgos del área de Producción, dado que la revisión efectuada en el primer trimestre, en conjunto con las áreas de Planeación y Control Interno, permitió validar la pertinencia y solidez del documento vigente.
Los riesgos identificados continúan siendo acordes a las dinámicas operativas del área, por lo tanto, se considera que el Mapa de Riesgos actual se mantiene vigente y apropiado, sin requerir ajustes en este periodo. No obstante, se continúa con el monitoreo constante para detectar cualquier situación que amerite revisión futura.</t>
  </si>
  <si>
    <t xml:space="preserve">Para el segundo trimestre del año posterior a  la reunión con el área Administrativa y Financiera y la Lider de Proyectos Especiales del canal, se concluyó que el proyecto ARTM no será establecido como una línea de negocio independiente. La decisión se fundamenta en criterios de pertinencia operativa, capacidad instalada y sostenibilidad financiera, los cuales indicaron que, por el momento, no es viable estructurar el proyecto bajo un modelo de negocio autónomo.
Sin embargo, se definió que la atención a los requerimientos de clientes vinculados a ARTM continuará prestándose a través del área de Producción con los recursos humanos y técnicos actuales.
</t>
  </si>
  <si>
    <t xml:space="preserve">Se implementó, ejecutó y capacito a las direcciones respecto del nuevo manual de supervisión. </t>
  </si>
  <si>
    <t xml:space="preserve">Proceso de Reparación Directa -2024-00156: El 5 de mayo de 2025 se intervino en la audiencia incial ante el Juzgado Décimo Administrativo de Medellín y en el la misma se interpuso recurso el cual debe decidir el Tribunal Administrativo de Antioquia. El 9 de mayo de 2025 se solciitó corrección de costas al interior del Proceso de repetición. La relación de los procesos se encuentra en el cuadro de procesos del comité de conciliación. Las acciones de tutela se respondieron en su integridad "3" Roger Velez, Javier Arboleda, Violetta Higuita. Se presentaron los descargos al Ministerio del Trabajo respecto del proceso administrativo sancionario. </t>
  </si>
  <si>
    <t>El nuevo manual de contratación se implementó desde el primer trimestre y continúa su ejecución.</t>
  </si>
  <si>
    <t>Se actualizó la matriz de riesgo con el apoyo de Planeación y Control Interno</t>
  </si>
  <si>
    <t>Se recibieron 200 y respondieron 197 PQRSD entre el 1 de abril y el 30 de junio del 2025 que reposan en la plataforma PQRSD.</t>
  </si>
  <si>
    <t>Aunque se tenía proyectado realizar en el mes de junio una evaluación mediante encuesta para analizar la satisfacción de los colaboradores de Telemedellín frente a las actividades de bienestar implementadas durante el segundo trimestre, esta acción no se pudo llevar a cabo , la evaluación fue reprogramada para ejecutarse durante el tercer trimestre del año.</t>
  </si>
  <si>
    <t>Durante el segundo trimestre, se llevaron a cabo diversos eventos con una destacada participación por parte de los colaboradores, entre ellos las celebraciones del Día del Niño, Día de la Madre y Día del Padre. Estas actividades contribuyeron significativamente al fortalecimiento del bienestar laboral y a la cohesión entre los colaboradores.</t>
  </si>
  <si>
    <t>(# de practicantes contratados/sobre # de vacante para practicantes) x 100%</t>
  </si>
  <si>
    <t xml:space="preserve">Para el segundo trimestre del año no se genero contratación de practicantes, este aplica para el tercer trimestre del año. </t>
  </si>
  <si>
    <t>Durante el segundo trimestre del año no fue posible ejecutar las actividades programadas en el marco del Modelo Integrado de Planeación y Gestión (MIPG. La principal razón de esta situación fue la ausencia de la jefatura del área de Gestión Humana, lo que generó limitaciones en el seguimiento y desarrollo de dichas acciones. Se proyecta la reprogramación y ejecución de estas actividades durante el segundo semestre del año, con el objetivo de cumplir los compromisos establecidos y garantizar el adecuado avance del plan de acción institucional.</t>
  </si>
  <si>
    <t xml:space="preserve">Entres los meses de abril, mayo y junio se proyectaron 4 charlas enfocadas en habilidades blandas de las cuales los colaboradores de Telemdellín asistieron a 2. obteniendo asi un procentaje de cumplimiento del 15% anual </t>
  </si>
  <si>
    <t>en el segundo trimestre se cumplio con 39 actividades de las 197 programadas en el año para un acumiulado en el primer semestre de 74 actividades ejecutadas  esto representa un 38%</t>
  </si>
  <si>
    <t>La realización de los ejercicios de inducción y reinducción dirigidos a los colaboradores del canal fue reprogramada para el mes de agosto, según el direccionamiento de la Gerencia. Esta decisión responde a la necesidad de articular adecuadamente los contenidos y garantizar una participación efectiva, con el fin de fortalecer el conocimiento institucional, los procesos internos y la cultura organizacional.</t>
  </si>
  <si>
    <t>Se le realizo inducción en seguridad y salud en el trabajo a 40 personas de 40 personas notificadas al área de Seguridad y Salud en el Trabajo.</t>
  </si>
  <si>
    <t>Durante el mes de abril se llevó a cabo la actualización de los mapas de riesgos correspondientes a las áreas de Gestión Humana y Seguridad y Salud en el Trabajo. Esta actividad se desarrolló en articulación con las dependencias de Control Interno y Planeación, con el fin de asegurar una revisión integral y alineada con los lineamientos institucionales y normativos.</t>
  </si>
  <si>
    <t>En el mes de abril se realizó el lanzamiento oficial de la Tiquetera Emocional, iniciativa orientada a fortalecer el bienestar y la salud mental de los colaboradores de Telemedellín. Desde su implementación, se ha logrado una participación activa de 47 colaboradores, quienes han accedido a los beneficios ofrecidos durante el segundo trimestre del año, contribuyendo así al fortalecimiento del clima organizacional y al equilibrio entre la vida laboral y personal.</t>
  </si>
  <si>
    <t xml:space="preserve">En el segundo trimestre del año se programaron 10 actividades y se ejecutaron 8 actividades, entre inducciónes, gestión de seguridda y salud en el trabajo, intervención del árra juridica y técnica. </t>
  </si>
  <si>
    <t xml:space="preserve">En el segundo trismestre del año se programaron 62 actividades de las cuales se dio cumplimiento a 54 para un total de 95 actividades de ñas 228 progrmadas en el año, lo que equivale al 43% del cumplimiento anual, las actividades que se destacan son  la intervención de acciones, correctivas, preventivas y de mejora, los indicadores del sistema de gestión, inspeccion a instalaciones maquinarias y equipos, investigación de accidentes entre otros.  </t>
  </si>
  <si>
    <t>El Segundo  trimestre el  canal sigue en pleno funcionamiento, lo que mantiene elevados considerablemente los costos y gastos. Aunque los contratos interadministrativos ya están en ejecución, los ingresos percibidos no suplen los egresos actuales pues aun no se facturan</t>
  </si>
  <si>
    <t xml:space="preserve">Durante el segundo trimestre se evidenció una mejora frente al primer trimestre en la relación entre la utilidad operacional y los ingresos netos, pasando de -89% a -27.9%. No obstante, el resultado sigue siendo negativo y muy por debajo de la meta establecida (&gt;26%). Esta situación se debe principalmente al desbalance entre los costos operativos y los ingresos percibidos, los cuales aún no logran compensar los niveles de gasto del canal. </t>
  </si>
  <si>
    <t xml:space="preserve">En el segundo trimestre se evidenció una disminución en la proporción de gastos frente a los ingresos netos, alcanzando un 36.2%, frente al 55.7% registrado en el primer trimestre. Esta variación refleja un avance positivo en el control del gasto y una mejor eficiencia en el uso de los recursos. </t>
  </si>
  <si>
    <t>Se adicionaron los recursos de balance de 2024 por valor de 5.413.992.112.
Incremento en la firma de contratos. Los ingresos corresponden en su mayoría a recursos a administrar</t>
  </si>
  <si>
    <t xml:space="preserve">El comparativo entre ingresos y gastos se ha estabilizado,gracias a los ingresos correspondientes a la suscripción de contratos </t>
  </si>
  <si>
    <t>La ejecucuón acumulada en el gasto de inversión bajó dado que ingresaron en el mes de junio los recursos del balance de 2024 incrementando la apropiación final en un 35%, pero no se alcanzaron a comprometer los recursos nuevos</t>
  </si>
  <si>
    <t>Se realizan diferentes actividades de MIPG como la actualizacion de politica ambiental, actuvidades del pinar, el plan de transferencia documental.</t>
  </si>
  <si>
    <t>Las encuestas de satisfacción se realizaran en el Segundo Semestre 2025</t>
  </si>
  <si>
    <t>Se realiza la actualización del mapa de riesgos en conjunto entre el area de planeación control interno</t>
  </si>
  <si>
    <t xml:space="preserve">Se realizan 11 mantenimientos a traves de contratos (AA, Ascensor, Camaras, Fumigacion) y con nuestro personal se realizan 13 manteniminetos ( Fachada, Lavado de tanques, Podas y talas, fuentes, canaletas y talud, drenajes, chapas, desmachada toboganes, impermeabilizacion terraza. mmto puentes y mesas de madera) </t>
  </si>
  <si>
    <t>En el segundo trimestre tuvimos un aumento en el rating propuesto superando el primer trimestre del año y favoreciendo la meta propuesta. El cubrimiento de eventos de ciudad, emergencias provocadas por las lluvias, asi como temas de orden público y coyuntura de país, han generado interes de la audiencia por nuestro cubrimiento informativo.</t>
  </si>
  <si>
    <t>En el segundo trimestre tuvimos un aumento significativo en las horas de la franja superando el primer trimestre del año y favoreciendo la meta propuesta</t>
  </si>
  <si>
    <t>En este trimestre no se relizó intercambio de contenidos. Para el próximo esperamos concretar la alianza con ATEI para el NCCI y así cumplir con la meta establecida.</t>
  </si>
  <si>
    <t>En este trimestre Telemedellín obtuvo su primer India Catalina por el especial periodístico sobre Explotación Sexual Infantil. El canal obtuvo 9  prenominaciones, entre 967 productos presentados, y logramos 4 nominaciones entre 513 prenominados.</t>
  </si>
  <si>
    <t>Aunque rebajamos el número de horas emitidas en la franja, comparado con el trimestre anterior, estamos muy cerca de la meta estabelcida para el año 2025.</t>
  </si>
  <si>
    <t xml:space="preserve">En el segundo trimestre se hizo la producción de 9 podcast, lo que nos favorece para la meta propuesta
-Barriando
-Medellín te Cuenta - Alcaldía de Medellín
-Marketing H 
-Producción para cliente de españa  
-Desde el alma
-Corporación Cariño- Sino se repara no para  
-Fabricas Unidas- FUN  
-Concejo de Medellín - Modo Podcast 
-Desarrollo Económico: Medellín Emprende, historias que inspiran     
</t>
  </si>
  <si>
    <t>En este trimestre el aumento no fue significativo pero continuamos cumpliendo nuestra meta propuesta.</t>
  </si>
  <si>
    <t>En el segundo trimestre continuamos por debajo de la meta propuesta, debido a que hasta Junio no arrancó el programa institucional del Área Metropolitana. Esperamos aumentar las horas en el próximo trimestre para cumplir con la meta propuesta para el año</t>
  </si>
  <si>
    <t xml:space="preserve">Durante el segundo trimestre se registró una participación constante en las actividades académicas programadas. La asistencia reflejó interés y compromiso por parte de los participantes, lo que favoreció el desarrollo del indicador, creando contenidos valiosos para el sector audiovisual y permitió mantener una dinámica formativa activa y pertinente. </t>
  </si>
  <si>
    <t>Durante el segundo trimestre del año, logramos avances significativos en la ejecución del indicador relacionado con la producción de contenidos audiovisuales. Se cumplió con la meta de grabar 6 capitulos de Inspira, Estas producciones fortalecen nuestra presencia digital, y representan el cumplimiento del indicador.</t>
  </si>
  <si>
    <t>Se realiza en el segundo semestre del año.</t>
  </si>
  <si>
    <t>Se han enviado mensualmente los informes de horas de los programas realizados con los recursos del Distrito, pero se realizarán durante los próximos trimestres dos informes detallados  que nos permitan dar cuenta de la difusión de las políticas del Plan de Desarrollo Distrital.</t>
  </si>
  <si>
    <t>Se está realizando la construcción del manual de estilo del Noticiero y del contenedor de la mañana Hola Medallo. Sin embargo no se han finalizado hasta el momento</t>
  </si>
  <si>
    <t>En el primer trimestr se revisó con el área de planeación el mapa de riesgos y se ajustó a las necesidades del Área de Contenidos y Distrubución.</t>
  </si>
  <si>
    <r>
      <t xml:space="preserve">Ánalisis de contratos firmados y en ejecución - diferente a el proceso de facturación y ejecución. 
Central Medios: 
Contratos: $1.376.410.780
Incentivos: $36.748.981
Negocios Audiovisuales:
Contratos: $2.533.000.000
</t>
    </r>
    <r>
      <rPr>
        <sz val="10"/>
        <color theme="1"/>
        <rFont val="Arial"/>
        <family val="2"/>
      </rPr>
      <t>Pauta: $208.689.091</t>
    </r>
    <r>
      <rPr>
        <sz val="10"/>
        <rFont val="Arial"/>
        <family val="2"/>
      </rPr>
      <t xml:space="preserve">
Proyectos:
Contratos: $5.181.477.861
Experiencias: $0</t>
    </r>
    <r>
      <rPr>
        <b/>
        <sz val="10"/>
        <rFont val="Arial"/>
        <family val="2"/>
      </rPr>
      <t xml:space="preserve">
</t>
    </r>
    <r>
      <rPr>
        <sz val="10"/>
        <color theme="1"/>
        <rFont val="Arial"/>
        <family val="2"/>
      </rPr>
      <t>Alquiler de espacios: $99.134.154</t>
    </r>
  </si>
  <si>
    <t>Se aplicaron 17 encuestas de satisfacción para clientes, con medición de 5 aspectos en los 4 productos y servicios prestados por la Agencia TM la calificación es de 4,95% ,https://docs.google.com/forms/d/1t9oLgvVbjeXSPe2JQOC1NkuMGxSgRSSiJxRo3QnIitY/edit#responseshttps://docs.google.com/forms/d/1t9oLgvVbjeXSPe2JQOC1NkuMGxSgRSSiJxRo3QnIitY/edit#responses</t>
  </si>
  <si>
    <t xml:space="preserve">Para la presenta vigencia no se desarrollaron nuevos productos o servicios, se busca avanzar en el reconocimiento del proyecto Telemedellín Academy como una línea de negocios la cual está inmersa y hace parte de las demás líneas de negocio de la entidad </t>
  </si>
  <si>
    <t xml:space="preserve">El ejercicio de rentabiliad está siendo revisado y estructurado por el área financiera del canal, dichos datos estaran disponibles en el tercer trimistre </t>
  </si>
  <si>
    <t>Esto tiene relación con los contrados firmados y facturados, dicha facturación corresponde a recursos a administrar y honorarios facturados en el segundo trimestre</t>
  </si>
  <si>
    <t xml:space="preserve">Hace relación a contratos firmados y en ejecución por proyectos comerciales diferente a el proceso de facturación y ejecución. </t>
  </si>
  <si>
    <t>Este indicador hace relación a lo facturado por otros servicios audioviduales y a contratos firmados y en ejecución, éstos últimos facturados a medida de que se presta el servicio</t>
  </si>
  <si>
    <t>0.62%</t>
  </si>
  <si>
    <t xml:space="preserve">El engagement del segundo trimestre bajo debido a que no tuvimos una campaña fuerte de ciudad o evento que moviera las fibras de la ciudad. </t>
  </si>
  <si>
    <t xml:space="preserve">No se han creado cuentas en nuevas plataformas, se están fortaleciendo comunidad en las nuevas. </t>
  </si>
  <si>
    <t xml:space="preserve">El tiempo de permanencia bajó, ya que la gente no se conectó a transmisiones completas sino a contenidos cortos, sobretodo shorts y reels. </t>
  </si>
  <si>
    <t xml:space="preserve">La comunidad creció más de 120 mil usuarios / suscriptores, apalancado en el crecimiento de TIK TOK. </t>
  </si>
  <si>
    <t xml:space="preserve">Los 2 primeros meses del trimestre se cumplió el tráfico esperado… el tercer mes no cumplió en números, sin embargo, en el ponderado nos da el cumplimiento. </t>
  </si>
  <si>
    <t xml:space="preserve">La monetización está apalancada por youtube en su mayoria, sopesando  la falta de monetización, en el mes de junio por parte de Meta. </t>
  </si>
  <si>
    <t xml:space="preserve">Este indicar se divide en dos mundos, 1. Alquiler de espacios por favor de 300 millones d espesos 2. Experiencias propias por valor de 600 millones de pesos, es el indicador de ingresos más rezagado en su cumplimiento y dónde se hará mayor énfasis para su cumplimiento en el segundo semestre </t>
  </si>
  <si>
    <t>Ventas facturadas $192.647.639 ($32.383.531 más que el mismo periodo del año anterior)
Se cumple con el 96% de la meta total del año 
Clientes privados: $360.019.858 
Autofacturas clientes públicos: $187.933.051 
Total comercialización de pauta $576.952.909</t>
  </si>
  <si>
    <t xml:space="preserve">Durante el segundo trimestre se desarrollaron 5 talleres, lo que permitio lograr ejecucion de este indicador. 
1 de abril. IA: periodismo sin periodistas. Selene Botero. 41 personas 
25 de abril. Ciclo formativo de experiencias comunicacionales. 15 jovenes (3 Talleres en total)
29 de abril. El periodismo estudiantil se toma a Medellín: 100 jóvenes de
instituciones educativas hablando de periodismo.  (3 Talleres en total)
30 de abril. En alianza con UPB, 87 jóvenes participando de dos talleres
periodismo deportivo y presentación. En el marco de un evento que se
llama Visiones.
29 de mayo - al 18 de junio, curso de I.A. Generativa en produccion audiovisual. 17 personas </t>
  </si>
  <si>
    <t>Durante el tercer trimestre del año no se llevó a cabo la medición del índice de satisfacción del cliente interno, en concordancia con la estrategia establecida desde el inicio del año. Esta contempla la aplicación de una única evaluación al cierre del año, con el fin de obtener una visión más completa y objetiva del desempeño del área y de la percepción de las demás dependencias del canal.
Se mantiene así el propósito de evitar que los resultados reflejen únicamente condiciones paticulares de un trimestre, priorizando una lectura más contextualizada de área. Al concentrar la medición en el último trimestre, se espera obtener de forma más precisa el impacto acumulado de las acciones ejecutadas durante el año, facilitando un análisis más acertado y útil para la toma de decisiones y los planes de mejora.</t>
  </si>
  <si>
    <t>Los riesgos identificados durante el tercer trimestre continúan siendo acordes a las dinámicas operativas del área, por lo tanto, se considera que el Mapa de Riesgos actual se mantiene vigente y apropiado, sin requerir ajustes en este periodo. No obstante, se continúa con el monitoreo constante para detectar cualquier situación que amerite revisión futura.</t>
  </si>
  <si>
    <t>Aunque desde el segundo trimestre se definió que el proyecto ArTM no hace parte de una línea de negocios, se desarrolló la propuesta conceptual para el proyecto Medellínglish que contempla un gran set, el cual será construído por el equipo actual.</t>
  </si>
  <si>
    <t xml:space="preserve">Durante el tercer trimestre logramos realizar una jornada académica el 14 de julio en cual realizamos 3 acciones con el interés que todo el personal de Telemedellin aprendiera sobre la importancia y relevancia de aprender, recordar y replicar la forma correcta de la separación de residuos. Este proceso lo realizamos con EMVARIAS. 1.Charla académica sobre cómo cuidar nuestra casa y hacer uso correcto de la separación de residuos. 
2.Actividad dinámica por equipos para entender cómo se logra separar bien los residuos. 
3.Exposición de los equipos sobre la correcta disposición de residuos y lo que se aprendió durante el proceso. Con retroalimentación por parte de EMVARIAS. </t>
  </si>
  <si>
    <t xml:space="preserve">Durante el tercer trimestre se realizaron 2 encuentros académicos, lo que permite ejecutar el indicador. Ambos se desarrollaron el 13 de agosto. Herramientas digitales para la comunicación y la incidencia. Dirigido para organizaciones sociales.           
1- IA en común: inteligencia artificial de uso local. Docente Vicente Zuluaga. 
2- Producción y edición de contenidos digitales: Docente Alejandro Rivera.                         </t>
  </si>
  <si>
    <t xml:space="preserve">Durante el tercer trimestre se registro alta participación en 2 actividades académicas, con el público demostrando mayor interés en estos procesos, y solicitando mayores intercambios académicos.   </t>
  </si>
  <si>
    <t xml:space="preserve">Durante el tercer trimestre se cumplió la meta de contenidos audiovisuales con la grabación de 7 programas Academy Inspira, todo esto se dio gracias a la optimización y capacidad para grabar. </t>
  </si>
  <si>
    <t>En este trimestre se ejecutaron tres nuevos proyectos de transformación digital:
Página web
Ventana mágica 
Carnet silletero de IA</t>
  </si>
  <si>
    <t>Durante el tercer trimestre se mantiene la tendencia negativa en los resultados financieros, registrando una pérdida acumulada de $1.329 millones. Si bien se ha logrado sostener la operación del canal, los ingresos continúan siendo insuficientes para cubrir los gastos operativos debido a la disminución de transferencias y al retraso en la facturación de los contratos interadministrativos. Se recomienda fortalecer la gestión comercial y buscar mecanismos de eficiencia que permitan mejorar la relación entre ingresos y costos en el cierre del año.</t>
  </si>
  <si>
    <t>Durante el tercer trimestre se mantiene una variación negativa en el margen de utilidad bruta, derivada principalmente a los costos fijos institucionales. Aunque se han adoptado medidas de control  y priorización del gasto, los resultados aún no reflejan una recuperación significativa en la relación utilidad/ingresos. Se continuará con el monitoreo del comportamiento financiero y la implementación de acciones orientadas al equilibrio presupuestal.</t>
  </si>
  <si>
    <t>En el tercer trimestre se observa una mejora progresiva en la eficiencia del gasto, con una ejecución ajustada a los límites establecidos en el plan financiero institucional. La proporción de gastos de funcionamiento frente a los ingresos mantiene una tendencia descendente, lo que evidencia un manejo adecuado de los recursos y una optimización en la gestión presupuestal. Se proyecta estabilidad en la ejecución para el cierre del ejercicio fiscal.</t>
  </si>
  <si>
    <t>Para el tercer trimestre se evidencia el incremento en los ingresos producto de la ejecución de los contratos interadministrativos que para el segundo semestre se incrementan las actividades culturales en la ciudad.
Adicionalmente se incorporaron al presupuesto 3 mil millones de transferencias distritales</t>
  </si>
  <si>
    <t>El comparativo entre ingresos y gastos se ha estabilizado,gracias a los ingresos correspondientes a la ejecución de los contratos suscripción, en contraste con una disminución de los contratos a proveedores, los cuales se firmaron en su mayoría en el primer semestre, adicional a la implementación de los contratos Marco que hacen que el recurso se comprometa por cada solicitud de los clientes y no se hagan contratos tipo bolsa.</t>
  </si>
  <si>
    <t>La ejecución acumulada en el gasto de inversión incrementó levemente a pesar que ingresaron al presupuesto 3 mil millones correspondientes a transferencias distritales</t>
  </si>
  <si>
    <t>Se mantuvo el seguimiento a la ejecución de las actividades planeadas en FURAG y MIPG. Aunque se registraron avances frente a la planeación inicial, las actividades principales se concentran en el siguiente trimestre, en el que se consolidarán los resultados del proceso de evaluación institucional.</t>
  </si>
  <si>
    <t>Se continúa con la medición del cumplimiento del PINAR, alcanzando los objetivos proyectados para el trimestre. Las actividades programadas se han desarrollado según lo planificado, con avances sostenidos hacia el cierre anual.</t>
  </si>
  <si>
    <t>Esta actividad se realizo durante el segundo trimestre</t>
  </si>
  <si>
    <t xml:space="preserve">Se realizan 13 mantenimientos a traves de contratos (AA, Ascensor, Maxcontrol, Fumigacion, talanqueras, CCTV) y con nuestro personal se realizan 12 manteniminetos ( Fachada, Lavado de tanques, Podas y talas, fuentes, canaletas y talud, drenajes, chapas, desmachada toboganes, impermeabilizacion terraza. mmto puentes y mesas de madera) </t>
  </si>
  <si>
    <t>0.92%</t>
  </si>
  <si>
    <t xml:space="preserve">El engagement en el tercer trimestre es el mejor debido a que tenemos el evento más importante del año para la ciudad, es la Feria de Flores </t>
  </si>
  <si>
    <t xml:space="preserve">El tiempo de permanencia subió, aunque no es el esperado. </t>
  </si>
  <si>
    <t xml:space="preserve">En los 2 primeros meses no se cumplio el tráfico esperado, hubo una caida por el cambio de algoritmo en SEO. Sin embargo, remontamos con la Feria de las Flores, pero no se cumplió la proyección. </t>
  </si>
  <si>
    <t xml:space="preserve">No se han creado plataformas nuevas, seguimos impulsando las nueas del plan inicial, fortaleciendo las diferentes comunidades. </t>
  </si>
  <si>
    <t xml:space="preserve">La comunidad sigue creciendo, debido a Tik Tok y a los videos de Facebook apalancados en los reels del noticiero digital. </t>
  </si>
  <si>
    <t xml:space="preserve">La monetización no fue la esperada ya que seguimos restringidos en Meta. Seguimos en el proceso de la recuperación de la página. </t>
  </si>
  <si>
    <t>Se capacitó a la entidad y al personal de contenidos respecto de la Campaña Electoral de 2026 y ley de garantías para efectos de públicidad y prohibiciones. Auditorio 2</t>
  </si>
  <si>
    <t>Se atendió tutela el 24 de julio de 2025 (Accionante: Mario Alberto Agudelo Montoya) donde se vinculó a TELEMEDELLÍN, sin ser el sujeto activo de la acción Constitucional (fallo en contra del accionante). El 2 de septiembre de 2025 se remitió oficio al Ministerio del Trabajo en relación con la carta de intención para la formalización laboral. El 24 de septiembre de 2025 se interpuso recurso de reposición contra la resolución Nro 06180 de 20 de julio de 2025 del Consejo Nacional Electoral y puesta en conocimiento del Comité de Conciliación.</t>
  </si>
  <si>
    <t>El nuevo manual de contratación se encuentra en ejecución y aplicación plena con la puesta en marcha de los contratos marco</t>
  </si>
  <si>
    <t xml:space="preserve">No requiere actualización para el tercer trimestre </t>
  </si>
  <si>
    <t>Se recibieron y respondieron 291 PQRSD entre el 1 de julio y el 30 de septiembre del 2025 que reposan en la plataforma PQRSD.</t>
  </si>
  <si>
    <t>Los resultados del FURAG fueron recibidos el trimestre anterior y actualmente se está en proceso de implementar las recomendaciones por parte del FURAG para mejorar aún más esta calificación en el próximo periodo.</t>
  </si>
  <si>
    <t>La medición de satisfacción de clientes internos se realizará a finales del segundo semestre del año.</t>
  </si>
  <si>
    <t>Se realizó seguimiento al Programa de Transparencia y Ética Pública, donde se verificó el cumplimiento de las actividades desarrolladas por las diferentes áreas de la entidad, en esta revisión arroja un avance general del 67% del programa .</t>
  </si>
  <si>
    <t xml:space="preserve">En el tercer trimestre se ejecutaron más actividades adjudicadas al proceso, dentro de las que más se destacan son: 
Se implementó el sitio web de transparencia dentro de la página web de la entidad, cumpliendo con todos los requerimiento de MINTIC.
Actualización de direccionamiento estratégico de la entidad
Seguimiento a los planes de Acción y Anticorrupción.
</t>
  </si>
  <si>
    <t>Resultado alcanzado en el primer trimestre del año.</t>
  </si>
  <si>
    <t>Se completó la totalidad de actividades asociadas al reporte FURAG, reflejando un avance del 77 % sobre la meta anual. Aún se encuentran pendientes algunas actividades de MIPG programadas para el cuarto trimestre.</t>
  </si>
  <si>
    <t>El cumplimiento se mantiene moderado debido a retrasos en la  ejecución de auditorías. Se han desarrollado informes parciales, pero persisten auditorías en curso que impactan el indicador</t>
  </si>
  <si>
    <t>Se evidencia un avance continuo gracias a las de actividades internas planificadas del area. El 30 % restante puede alcanzarse en el cuarto trimestre manteniendo el ritmo operativo actual.</t>
  </si>
  <si>
    <t>Se cumplió completamente la meta de actualización y revisión de mapas de riesgos institucionales, producto de la coordinación entre Control Interno y las diferentes direcciones.</t>
  </si>
  <si>
    <t>Esta actividad quedara completa para el cuarto trimestre</t>
  </si>
  <si>
    <t>esta actividad ya fue cumplidad en el segundo trimestre</t>
  </si>
  <si>
    <t>Durante el tercer trimestre de 2025 no se cuenta aún con un análisis actualizado de percepción ciudadana, ya que la encuesta “Medellín Cómo Vamos” no ha sido publicada este año. Una vez se conozcan sus resultados, se retomará el análisis para evaluar la gestión del canal y fortalecer la conexión con la audiencia.</t>
  </si>
  <si>
    <t>En el tercer trimestre de 2025, contamos con Sara Maya como embajadora de marca de Telemedellín, a través de su personaje “Mayita”. Su presencia en las activaciones en territorio, el proyecto Telemedellín en mi barrio y la Feria de las Flores 2025 permitió fortalecer la conexión del canal con la comunidad y visibilizar, de manera cercana y alegre, la esencia de nuestro eslogan “Aquí Te Ves”.</t>
  </si>
  <si>
    <t>Durante el tercer trimestre de 2025, 2.247 personas vivieron la experiencia del Tour Telemedellín, alcanzando un 64.5% de participación frente a la meta anual. Este resultado refleja el sostenido interés ciudadano por conocer el canal desde adentro y reafirma el valor del Tour como un espacio de aprendizaje, cercanía y apropiación de lo público.</t>
  </si>
  <si>
    <t>Durante el tercer trimestre de 2025, realizamos un evento institucional interno, “Mascotas al Parque”, dirigido al público general, con actividades recreativas, marcas aliadas y servicios especializados para los animales. Además, desarrollamos tres ediciones externas de “Telemedellín en mi barrio” en los sectores de Cristo Rey, Pedregal y Manrique, que reunieron a más de 12.000 asistentes. Estas acciones fortalecieron la presencia del canal en territorio, promoviendo la participación ciudadana y consolidando el vínculo de Telemedellín como un medio público cercano, participativo y presente en la comunidad.</t>
  </si>
  <si>
    <t>Con el área de Servicios Generales hemos venido adelantando procesos de comunicación continua enfocados en fortalecer la forma de atención a los visitantes, alineándola con el tono y el mensaje institucional que Telemedellín busca proyectar. Estas acciones garantizan una experiencia coherente con los valores del canal, promoviendo una atención amable, respetuosa y cercana hacia los públicos internos y externos.</t>
  </si>
  <si>
    <t xml:space="preserve">Como parte de la estrategia de relacionamiento, Telemedellín estuvo en más de 12 medios locales y nacionales en una ronda de medios para hablar de Medellín es tu historia, Telemedellín Contigo En Todas Partes y Noticias Telemedellín. Además, tenemos al aire más de dos cuñas radiales en Estrella Stereo, fortaleciendo la presencia del canal y consolidando su posicionamiento como medio público referente en el país.
</t>
  </si>
  <si>
    <t>La medición de satisfacción por dependencia se realizará durante el último trimestre de 2025, con el propósito de identificar oportunidades de mejora y fortalecer la experiencia de los equipos de trabajo para el 2026. Este ejercicio permitirá fortalecer el sentido de pertenencia, optimizar la comunicación interna y reafirmar el compromiso de Telemedellín con un entorno laboral participativo, transparente y colaborativo.</t>
  </si>
  <si>
    <t>Durante el tercer trimestre de 2025, no se realizaron nuevos ajustes a los mapas de riesgos, dado que su actualización se completó en el primer trimestre del año. El indicador se mantiene cumplido, garantizando una gestión institucional preventiva y coherente con los lineamientos establecidos.</t>
  </si>
  <si>
    <t>Durante el año 2025 se han desarrollado actividades, eventos y múltiples acciones orientadas a fortalecer la gestión del canal y su relación con la ciudadanía, con el propósito de rendir cuentas a la comunidad en el último mes del año, destacando los avances y resultados alcanzados en coherencia con los objetivos estratégicos de Telemedellín.</t>
  </si>
  <si>
    <t>Durante el tercer trimestre de 2025 se socializaron las políticas de Gestión Ambiental y de uso adecuado de los espacios de trabajo, promoviendo el orden, el cuidado de los elementos electrónicos y la responsabilidad compartida en el entorno laboral. Estas acciones fortalecen la cultura organizacional de Telemedellín, orientada al respeto, la sostenibilidad y el compromiso con el buen uso de los recursos del canal.</t>
  </si>
  <si>
    <t>Durante el tercer trimestre de 2025, se realizaron 20 alianzas estratégicas orientadas a fortalecer la gestión comunicativa y la presencia del canal en distintos escenarios. Estas se desarrollaron bajo el formato ajustado entre el primer y segundo trimestre, lo que ha permitido mantener una metodología unificada para la identificación, ejecución y seguimiento de las colaboraciones, garantizando su coherencia con los objetivos misionales de Telemedellín.</t>
  </si>
  <si>
    <t>Se han venido ejecutando los proyectos de acuerdo al plan de inversiones del 2025. Se realizo una adicion presupuestal lo que permitio aumentar el numero de proyectos.</t>
  </si>
  <si>
    <t>Se adquirio un sistemas de camaras roboticas potenciado con IA.</t>
  </si>
  <si>
    <t>La señal de satelite no presento novedades en el periodo</t>
  </si>
  <si>
    <t>Ya se realizo la evaluación del Furag</t>
  </si>
  <si>
    <t>Se han venido actualizando la dcocumentación de  acuerdo con el Plan de Seguridad y Privacidad de la Información</t>
  </si>
  <si>
    <t>Se vienen atendiendo los requerimientos con normalidad: los casos no cerrados se deben a que estan pendientes de repuestos, diagnóstico o se encunetran en un centro de servicio</t>
  </si>
  <si>
    <t>El mapa de riesgos se actualizó en el primer trimestre</t>
  </si>
  <si>
    <t>Ya se realizó la revisión y actualización del mapa de riesgos del área.</t>
  </si>
  <si>
    <t>Durante el tercer trimestre de 2025  se continuaron ejecutando actividades de MIPG principalmente las relacionadas con el cumplimiento en la actualización de la sede electrónica y la publicación de información institucional en este medio.</t>
  </si>
  <si>
    <t>La encuesta de Clima Lanoral  6 la ecnuesta de Riesgo Psicosocial están previstas para aplicarse en la semana del 27 al 31 de octubre de 2025. Por lo mismo aún no hay resultado de la medición. Se aplicará al 100% de los colaboradores y queda previsto el cumplimiento del indicadr para el 4to trimestre</t>
  </si>
  <si>
    <t>En este semestre, se llevaron a cabo las siguinetes actividades: Día de la Antioqueñidad – Agradecimiento compromiso con la Feria (240 pns); Actividad de Descarga Emocional (ARL SURA) (7 pns); Actividad de acompañamiento Proyecto de Vida (ARL – Pre-pensionados - 7 pns); Actividad de Vacaciones Recreativas (30 niños - hijos colaboradores).</t>
  </si>
  <si>
    <t>Para el tercier trimestre se contrataron 10 practicantes (julio) de las 10 plazas dispobibles más una adicional.</t>
  </si>
  <si>
    <t>En este trimestre se realizaron las siuinetes formaciones en habilidades blandas:  conferencia Autoperdón como la verdadera abundancia (8 pnas) y  formación en inclusión al mundo organizacional con practicantes.</t>
  </si>
  <si>
    <t xml:space="preserve">En el trimestre se tenían programadas 53 actividades de las cuales se ejecutaron 42, lo que significa un 79% de cumplimiento en el trimestre. Y acumulativamente hablamos de un cumplimiento de 114 de 195 en total, siendo un 58%.Actividades como por ejemplo: Jornada de relajación con masajes (18 pnas). </t>
  </si>
  <si>
    <t>Se realizaron actividades como: Separa bien los residuos (57 pnas); Autoperdon como verdadera abundancia (7pnas); Alimentación conciente (30 pns).  Para un total de 11  actividades realizadas de 13 planeadas.</t>
  </si>
  <si>
    <t>Para el trimestre se tenian programas 58 actividades de las cuales se cumplieron 53, para un cumplimiento de 93% trimestral.  Y de manera global tenemos 228 actividades programadas al año, con un cumplimiento de 158, loq ue corresponde a un 69%. En este trimestre se realizaron diversas actividades como: Uso de Extintores (CO2, Multipropósito, Agua); Primeros Auxilios básicos – Autoayuda para Padre Amaya
Actualización Normatividad Comité de Convivencia; 2 Lecciones aprendidas – Accidente laboral ;</t>
  </si>
  <si>
    <t xml:space="preserve">Se programó la Reinducción Organizacional de toda la Entidad para Octubre. </t>
  </si>
  <si>
    <t>Se realizó induccción al 100 de los ingresos, pues los practicantes que faltaban (5) y el Jefe de Gestión Humana, recibieron la inducción con la Reinducción.</t>
  </si>
  <si>
    <t>Se cumplió en trimestre pasado.</t>
  </si>
  <si>
    <t>Se aprobó desde el primer trimestre  y hoy hay radicadas un hasta el 29 de septiembre, 77 colaboradores haciendo uso de la Tiquetera.</t>
  </si>
  <si>
    <t>En este trimestre se realizó la Política de Integridad en conjunto con el área de Control Interno y se revisó por Jurídica.  Se planeó su divulgación para el mes de Octubre junto con la eleccion del Gestor de Integridad. Se revisó la planta de cargos (organizarlo en el SIGEP) y slaio el directorio de funiocarios públicos, Se analizó conflictos de interés potenciales tanto con la Gerenica como con la Gerencia Encargada, y se realizí la verificación y cargue correcto de la Declaración de Rentas.</t>
  </si>
  <si>
    <t xml:space="preserve">Se realizó la Reinducción de toda la Entidad con sus diferentes colaboradores. Participaron presencialmente 168 pnas y las demás se les autorizó realizarlo con el formato digital. Todas fueron Evaluadas y queda registro interno. </t>
  </si>
  <si>
    <t>Para este trimestre aumentó significativamente el porcentaje del rating, esto puede ser debido al mes de agosto por la programación de Feria de Flores</t>
  </si>
  <si>
    <t>Para este trimestre ya estamos muy cerca de superar la meta propuesta para el año. Continuamos trabajando por fortalecer los espacios de la franja y aumentar la presencia de los contenidos informativos por fuera del Noticiero, con este fin.</t>
  </si>
  <si>
    <t xml:space="preserve">En este trimestre logramos un incremento significativo del promedio de rating, debido a la aceptación y acogida de la audiencia con nuestra programación de Feria de Flores. </t>
  </si>
  <si>
    <t>Para el tercer trimestre tuvimos un aumento significativo en las horas de la franja, apoyados en la programación especial de Feria de Flores. La idea es continuar igual para cumplir con la meta anual propuesta.</t>
  </si>
  <si>
    <t>En el tercer trimestre tuvimos un aumento significativo en las horas de la franja gracias al inicio de Somos Área, esperamos con las dos emisiones semanales que se tienen previstas para el 4to trimestre, alcanzar la meta establecida.</t>
  </si>
  <si>
    <t>Continuamos afinando la manera de poder cumplir con el intercambio de los contenidos para el NCCI (Noticiero Científico y Cultural Iberoamericano) En el útlimo trimestre cumpliremos la meta propuesta.</t>
  </si>
  <si>
    <t>Aún no se realiza la premiación de los premios TAL Colombia, sin embargo el canal obtuvo en julio, 8 Nominaciones en dicho certamen. La premiación se realizará en Noviembre.</t>
  </si>
  <si>
    <t xml:space="preserve">Para este trimestre rebajamos el número de las horas emitidas en la franja sin embargo ya logramos la meta que teniamos para el año, </t>
  </si>
  <si>
    <t xml:space="preserve">En el tercer trimestre realizamos la producción de: 
- Podcast Coporación Cariño
- Modo Podcast
- Medellín Emprende
Estamos muy cerca de alcanzar la meta anual propuesta.
</t>
  </si>
  <si>
    <t>Aún no se ha realizado la encuesta.</t>
  </si>
  <si>
    <t xml:space="preserve">Se han enviado mensualmente los informes de horas de los programas realizados con los recursos del Distrito. En el último trimestre del año se consolidará la información, una vez definido el mecanismo. </t>
  </si>
  <si>
    <t>Continúa en construcción el manual de estilo del Noticiero y del Contenedor AM. A esto se le sumará la construcción de un manual de estilo Digital y un manual de Cubrimiento Electoral.</t>
  </si>
  <si>
    <t>Ánalisis de contratos firmados y en ejecución - diferente a el proceso de facturación y ejecución. 
Central Medios: 
Contratos: $9.975.546.300
Incentivos: $236.489.643
Negocios Audiovisuales:
Contratos: $1.341.834.490
Pauta: $315.240.421
Proyectos:
Contratos: $90.644.328 (Adición Envigado)
Experiencias: $0
Alquiler de espacios: $71.859.220</t>
  </si>
  <si>
    <t xml:space="preserve">Durante la vigencia se aplicaron 11 encuestas con una calificación general en lo que va del año de 4,95% de satisfacción, queriendo resaltar en el presente periodo los comentarios de los clientes:
- Que buen equipo de trabajo, la calidad y el buen servicio hace que nuestros eventos salgan a la perfección.
- Queremos resaltar la disponibilidad del equipo humano, siempre a encontrar soluciones y alternativas ante cada reto.   
- La transmisión de nuestro informe de gestión vigencia 2024 ante el Concejo Distrital, fue un ejercicio muy exitoso. Gracias.
- Siempre he tenido muy buena respuesta por parte de ustedes, son muy diligentes
- Muy agradecidos por la apertura a participar de nuestra Escuela de Verano Saberes UPB. Una respuesta ágil en al antes, durante y después del servicio. Muchas gracias!
- Recomendado siempre para nuestros eventos.
https://docs.google.com/forms/d/1t9oLgvVbjeXSPe2JQOC1NkuMGxSgRSSiJxRo3QnIitY/edit#responseshttps://docs.google.com/forms/d/1t9oLgvVbjeXSPe2JQOC1NkuMGxSgRSSiJxRo3QnIitY/edit#responses
</t>
  </si>
  <si>
    <t>Para la presenta vigencia no se desarrollaron nuevos productos o servicios, se busca avanzar en el reconocimiento del proyecto Telemedellín Academy como una línea de negocios la cual está inmersa y hace parte de las demás líneas de negocio de la entidad y se está trabajando en el desarrollo de proyectos como Medellin English y otros.</t>
  </si>
  <si>
    <t>Esto tiene relación con los contrados firmados y facturados, dicha facturación corresponde a recursos a administrar y honorarios facturados en el tercer trimestre</t>
  </si>
  <si>
    <t xml:space="preserve">Se avanzan en la gestión de alquiler de espacios, sin embrago se determina unas cifras y metas para 2026 más conservadoras en este item entiendo cómo se mueve el mercado y entedniendo que las expriencias y los servicios no se deben desligar de las lineas de negocio conocidas como central de medios y servicios audiovisuales </t>
  </si>
  <si>
    <t>En el tercer trimestre se alcanza y supera la meta propuesta, alcanzando emitir pauta tanto de clientes institucionales como privados.</t>
  </si>
  <si>
    <t>LOGRO 3T- 25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</si>
</sst>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_(&quot;$&quot;\ * #,##0.00_);_(&quot;$&quot;\ * \(#,##0.00\);_(&quot;$&quot;\ * &quot;-&quot;??_);_(@_)"/>
    <numFmt numFmtId="166" formatCode="_(&quot;$&quot;\ * #,##0_);_(&quot;$&quot;\ * \(#,##0\);_(&quot;$&quot;\ * &quot;-&quot;??_);_(@_)"/>
    <numFmt numFmtId="167" formatCode="_-* #,##0_-;\-* #,##0_-;_-* &quot;-&quot;??_-;_-@_-"/>
    <numFmt numFmtId="168" formatCode="_-&quot;$&quot;\ * #,##0_-;\-&quot;$&quot;\ * #,##0_-;_-&quot;$&quot;\ * &quot;-&quot;??_-;_-@_-"/>
    <numFmt numFmtId="169" formatCode="_-* #,##0.0_-;\-* #,##0.0_-;_-* &quot;-&quot;??_-;_-@_-"/>
    <numFmt numFmtId="170"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4"/>
      <color theme="1"/>
      <name val="Arial"/>
      <family val="2"/>
    </font>
    <font>
      <sz val="10"/>
      <name val="Arial"/>
      <family val="2"/>
    </font>
    <font>
      <b/>
      <sz val="10"/>
      <name val="Arial"/>
      <family val="2"/>
    </font>
    <font>
      <sz val="9"/>
      <color theme="1"/>
      <name val="Arial"/>
      <family val="2"/>
    </font>
    <font>
      <b/>
      <sz val="12"/>
      <color theme="1"/>
      <name val="Calibri"/>
      <family val="2"/>
      <scheme val="minor"/>
    </font>
    <font>
      <sz val="9"/>
      <color indexed="81"/>
      <name val="Tahoma"/>
      <family val="2"/>
    </font>
    <font>
      <b/>
      <sz val="9"/>
      <color indexed="81"/>
      <name val="Tahoma"/>
      <family val="2"/>
    </font>
    <font>
      <b/>
      <sz val="16"/>
      <color theme="1"/>
      <name val="Calibri"/>
      <family val="2"/>
      <scheme val="minor"/>
    </font>
    <font>
      <b/>
      <sz val="14"/>
      <color theme="1"/>
      <name val="Calibri"/>
      <family val="2"/>
      <scheme val="minor"/>
    </font>
    <font>
      <b/>
      <sz val="10"/>
      <color theme="1"/>
      <name val="Arial"/>
      <family val="2"/>
    </font>
    <font>
      <b/>
      <i/>
      <sz val="11"/>
      <color theme="1"/>
      <name val="Calibri"/>
      <family val="2"/>
      <scheme val="minor"/>
    </font>
    <font>
      <b/>
      <i/>
      <sz val="14"/>
      <color theme="1"/>
      <name val="Calibri"/>
      <family val="2"/>
      <scheme val="minor"/>
    </font>
  </fonts>
  <fills count="12">
    <fill>
      <patternFill patternType="none"/>
    </fill>
    <fill>
      <patternFill patternType="gray125"/>
    </fill>
    <fill>
      <patternFill patternType="solid">
        <fgColor indexed="53"/>
        <bgColor indexed="64"/>
      </patternFill>
    </fill>
    <fill>
      <patternFill patternType="solid">
        <fgColor indexed="17"/>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FF"/>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6">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73">
    <xf numFmtId="0" fontId="0" fillId="0" borderId="0" xfId="0"/>
    <xf numFmtId="0" fontId="3" fillId="0" borderId="0" xfId="0" applyFont="1"/>
    <xf numFmtId="0" fontId="6" fillId="3" borderId="1" xfId="4" applyFont="1" applyFill="1" applyBorder="1" applyAlignment="1">
      <alignment horizontal="center" vertical="center" wrapText="1"/>
    </xf>
    <xf numFmtId="0" fontId="6" fillId="3" borderId="1" xfId="4" applyFont="1" applyFill="1" applyBorder="1" applyAlignment="1">
      <alignment horizontal="center" vertical="center"/>
    </xf>
    <xf numFmtId="10" fontId="5" fillId="5" borderId="1" xfId="4" applyNumberFormat="1" applyFill="1" applyBorder="1" applyAlignment="1">
      <alignment horizontal="center" vertical="center" wrapText="1"/>
    </xf>
    <xf numFmtId="0" fontId="5" fillId="0" borderId="1" xfId="4" applyBorder="1" applyAlignment="1">
      <alignment horizontal="center" vertical="center" wrapText="1"/>
    </xf>
    <xf numFmtId="0" fontId="5" fillId="0" borderId="0" xfId="4"/>
    <xf numFmtId="0" fontId="7" fillId="0" borderId="0" xfId="0" applyFont="1" applyAlignment="1">
      <alignment horizontal="right" wrapText="1"/>
    </xf>
    <xf numFmtId="166" fontId="3" fillId="0" borderId="0" xfId="2" applyNumberFormat="1" applyFont="1"/>
    <xf numFmtId="164" fontId="3" fillId="0" borderId="0" xfId="0" applyNumberFormat="1" applyFont="1"/>
    <xf numFmtId="1" fontId="3" fillId="0" borderId="0" xfId="0" applyNumberFormat="1" applyFont="1"/>
    <xf numFmtId="0" fontId="3" fillId="0" borderId="1" xfId="0" applyFont="1" applyBorder="1" applyAlignment="1">
      <alignment vertical="center" wrapText="1"/>
    </xf>
    <xf numFmtId="0" fontId="3" fillId="0" borderId="1" xfId="0" applyFont="1" applyBorder="1" applyAlignment="1">
      <alignment horizontal="center" vertical="center" wrapText="1"/>
    </xf>
    <xf numFmtId="10" fontId="5" fillId="5" borderId="1" xfId="3" applyNumberFormat="1" applyFont="1" applyFill="1" applyBorder="1" applyAlignment="1">
      <alignment horizontal="center" vertical="center" wrapText="1"/>
    </xf>
    <xf numFmtId="0" fontId="5" fillId="0" borderId="1" xfId="4" applyBorder="1" applyAlignment="1">
      <alignment vertical="center" wrapText="1"/>
    </xf>
    <xf numFmtId="0" fontId="6" fillId="5" borderId="1" xfId="4" applyFont="1" applyFill="1" applyBorder="1" applyAlignment="1">
      <alignment horizontal="center" vertical="center" wrapText="1"/>
    </xf>
    <xf numFmtId="0" fontId="6" fillId="0" borderId="1" xfId="4" applyFont="1" applyBorder="1" applyAlignment="1">
      <alignment horizontal="center" vertical="center" wrapText="1"/>
    </xf>
    <xf numFmtId="164" fontId="8" fillId="6" borderId="1" xfId="3" applyNumberFormat="1" applyFont="1" applyFill="1" applyBorder="1" applyAlignment="1">
      <alignment vertical="center"/>
    </xf>
    <xf numFmtId="0" fontId="0" fillId="0" borderId="0" xfId="0" pivotButton="1"/>
    <xf numFmtId="0" fontId="0" fillId="0" borderId="0" xfId="0" applyAlignment="1">
      <alignment horizontal="left"/>
    </xf>
    <xf numFmtId="0" fontId="3" fillId="0" borderId="1" xfId="4" applyFont="1" applyBorder="1" applyAlignment="1">
      <alignment vertical="center" wrapText="1"/>
    </xf>
    <xf numFmtId="10" fontId="0" fillId="0" borderId="0" xfId="0" applyNumberFormat="1"/>
    <xf numFmtId="0" fontId="3" fillId="0" borderId="1" xfId="4" applyFont="1" applyBorder="1" applyAlignment="1">
      <alignment horizontal="center" vertical="center" wrapText="1"/>
    </xf>
    <xf numFmtId="168" fontId="2" fillId="0" borderId="1" xfId="2" applyNumberFormat="1" applyFont="1" applyFill="1" applyBorder="1" applyAlignment="1">
      <alignment horizontal="center" vertical="center"/>
    </xf>
    <xf numFmtId="0" fontId="2" fillId="0" borderId="1" xfId="0" applyFont="1" applyBorder="1" applyAlignment="1">
      <alignment horizontal="center" vertical="center"/>
    </xf>
    <xf numFmtId="167" fontId="2" fillId="0" borderId="1" xfId="1"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0" borderId="1" xfId="3" applyFont="1" applyFill="1" applyBorder="1" applyAlignment="1">
      <alignment horizontal="center" vertical="center"/>
    </xf>
    <xf numFmtId="10" fontId="3" fillId="0" borderId="0" xfId="0" applyNumberFormat="1" applyFont="1"/>
    <xf numFmtId="0" fontId="0" fillId="0" borderId="1" xfId="0" applyBorder="1" applyAlignment="1">
      <alignment horizontal="right" vertical="center"/>
    </xf>
    <xf numFmtId="9" fontId="0" fillId="0" borderId="1" xfId="3" applyFont="1" applyFill="1" applyBorder="1" applyAlignment="1">
      <alignment horizontal="right" vertical="center"/>
    </xf>
    <xf numFmtId="2" fontId="0" fillId="0" borderId="1" xfId="0" applyNumberFormat="1" applyBorder="1" applyAlignment="1">
      <alignment horizontal="right" vertical="center"/>
    </xf>
    <xf numFmtId="167" fontId="0" fillId="0" borderId="1" xfId="1" applyNumberFormat="1" applyFont="1" applyFill="1" applyBorder="1" applyAlignment="1">
      <alignment horizontal="right" vertical="center"/>
    </xf>
    <xf numFmtId="10" fontId="0" fillId="0" borderId="1" xfId="0" applyNumberFormat="1" applyBorder="1" applyAlignment="1">
      <alignment horizontal="right" vertical="center"/>
    </xf>
    <xf numFmtId="168" fontId="0" fillId="0" borderId="1" xfId="2" applyNumberFormat="1" applyFont="1" applyFill="1" applyBorder="1" applyAlignment="1">
      <alignment horizontal="right" vertical="center"/>
    </xf>
    <xf numFmtId="9" fontId="0" fillId="0" borderId="1" xfId="0" applyNumberFormat="1" applyBorder="1" applyAlignment="1">
      <alignment horizontal="right" vertical="center"/>
    </xf>
    <xf numFmtId="164" fontId="0" fillId="0" borderId="1" xfId="3" applyNumberFormat="1" applyFont="1" applyFill="1" applyBorder="1" applyAlignment="1">
      <alignment horizontal="right" vertical="center"/>
    </xf>
    <xf numFmtId="9" fontId="0" fillId="0" borderId="0" xfId="3" applyFont="1"/>
    <xf numFmtId="9" fontId="11" fillId="0" borderId="0" xfId="3" applyFont="1" applyAlignment="1">
      <alignment horizontal="center" vertical="center"/>
    </xf>
    <xf numFmtId="9" fontId="0" fillId="0" borderId="0" xfId="3" applyFont="1" applyAlignment="1">
      <alignment horizontal="center"/>
    </xf>
    <xf numFmtId="10"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0" fontId="3" fillId="0" borderId="0" xfId="0" applyFont="1" applyAlignment="1">
      <alignment horizontal="center"/>
    </xf>
    <xf numFmtId="167" fontId="2" fillId="0" borderId="1" xfId="1" applyNumberFormat="1" applyFont="1" applyBorder="1" applyAlignment="1">
      <alignment horizontal="center" vertical="center"/>
    </xf>
    <xf numFmtId="0" fontId="5" fillId="7" borderId="1" xfId="4" applyFill="1" applyBorder="1" applyAlignment="1">
      <alignment horizontal="center" vertical="center" wrapText="1"/>
    </xf>
    <xf numFmtId="0" fontId="12" fillId="6" borderId="1" xfId="0" applyFont="1" applyFill="1" applyBorder="1" applyAlignment="1">
      <alignment vertical="center"/>
    </xf>
    <xf numFmtId="9" fontId="12" fillId="6" borderId="1" xfId="3" applyFont="1" applyFill="1" applyBorder="1" applyAlignment="1">
      <alignment vertical="center"/>
    </xf>
    <xf numFmtId="43" fontId="12" fillId="6" borderId="1" xfId="1" applyFont="1" applyFill="1" applyBorder="1" applyAlignment="1">
      <alignment vertical="center"/>
    </xf>
    <xf numFmtId="167" fontId="12" fillId="6" borderId="1" xfId="1" applyNumberFormat="1" applyFont="1" applyFill="1" applyBorder="1" applyAlignment="1">
      <alignment vertical="center"/>
    </xf>
    <xf numFmtId="10" fontId="12" fillId="6" borderId="1" xfId="3" applyNumberFormat="1" applyFont="1" applyFill="1" applyBorder="1" applyAlignment="1">
      <alignment vertical="center"/>
    </xf>
    <xf numFmtId="168" fontId="12" fillId="6" borderId="1" xfId="2" applyNumberFormat="1" applyFont="1" applyFill="1" applyBorder="1" applyAlignment="1">
      <alignment vertical="center"/>
    </xf>
    <xf numFmtId="164" fontId="12" fillId="6" borderId="1" xfId="3" applyNumberFormat="1" applyFont="1" applyFill="1" applyBorder="1" applyAlignment="1">
      <alignment vertical="center"/>
    </xf>
    <xf numFmtId="9" fontId="0" fillId="0" borderId="1" xfId="3" applyFont="1" applyFill="1" applyBorder="1" applyAlignment="1">
      <alignment horizontal="center" vertical="center"/>
    </xf>
    <xf numFmtId="0" fontId="0" fillId="0" borderId="1" xfId="0" applyBorder="1" applyAlignment="1">
      <alignment horizontal="center" vertical="center"/>
    </xf>
    <xf numFmtId="167" fontId="0" fillId="0" borderId="1" xfId="1" applyNumberFormat="1" applyFont="1" applyFill="1" applyBorder="1" applyAlignment="1">
      <alignment horizontal="center" vertical="center"/>
    </xf>
    <xf numFmtId="9" fontId="0" fillId="0" borderId="1" xfId="0" applyNumberFormat="1" applyBorder="1" applyAlignment="1">
      <alignment horizontal="center" vertical="center"/>
    </xf>
    <xf numFmtId="166" fontId="3" fillId="0" borderId="0" xfId="2" applyNumberFormat="1" applyFont="1" applyAlignment="1">
      <alignment horizontal="center"/>
    </xf>
    <xf numFmtId="9" fontId="0" fillId="0" borderId="0" xfId="0" applyNumberFormat="1" applyAlignment="1">
      <alignment horizontal="center"/>
    </xf>
    <xf numFmtId="0" fontId="0" fillId="0" borderId="0" xfId="0" applyAlignment="1">
      <alignment horizontal="center"/>
    </xf>
    <xf numFmtId="9" fontId="0" fillId="0" borderId="1" xfId="3" applyFont="1" applyBorder="1" applyAlignment="1">
      <alignment horizontal="right" vertical="center"/>
    </xf>
    <xf numFmtId="0" fontId="5" fillId="8" borderId="1" xfId="4" applyFill="1" applyBorder="1" applyAlignment="1">
      <alignment horizontal="left" vertical="top" wrapText="1"/>
    </xf>
    <xf numFmtId="10" fontId="12" fillId="6" borderId="1" xfId="3" applyNumberFormat="1" applyFont="1" applyFill="1" applyBorder="1" applyAlignment="1">
      <alignment horizontal="center" vertical="center"/>
    </xf>
    <xf numFmtId="169" fontId="0" fillId="0" borderId="1" xfId="1" applyNumberFormat="1" applyFont="1" applyFill="1" applyBorder="1" applyAlignment="1">
      <alignment horizontal="right" vertical="center"/>
    </xf>
    <xf numFmtId="0" fontId="0" fillId="8" borderId="1" xfId="0" applyFill="1" applyBorder="1" applyAlignment="1">
      <alignment horizontal="center" vertical="center"/>
    </xf>
    <xf numFmtId="9" fontId="0" fillId="8" borderId="1" xfId="3" applyFont="1" applyFill="1" applyBorder="1" applyAlignment="1">
      <alignment horizontal="center" vertical="center"/>
    </xf>
    <xf numFmtId="10" fontId="0" fillId="0" borderId="1" xfId="3" applyNumberFormat="1" applyFont="1" applyFill="1" applyBorder="1" applyAlignment="1">
      <alignment horizontal="right" vertical="center"/>
    </xf>
    <xf numFmtId="9" fontId="0" fillId="8" borderId="1" xfId="0" applyNumberFormat="1" applyFill="1" applyBorder="1" applyAlignment="1">
      <alignment horizontal="right" vertical="center"/>
    </xf>
    <xf numFmtId="0" fontId="5" fillId="8" borderId="1" xfId="4" applyFill="1" applyBorder="1" applyAlignment="1">
      <alignment horizontal="left" vertical="center" wrapText="1"/>
    </xf>
    <xf numFmtId="0" fontId="5" fillId="8" borderId="0" xfId="4" applyFill="1"/>
    <xf numFmtId="170" fontId="2" fillId="0" borderId="1" xfId="0" applyNumberFormat="1" applyFont="1" applyBorder="1" applyAlignment="1">
      <alignment horizontal="center" vertical="center"/>
    </xf>
    <xf numFmtId="0" fontId="2" fillId="8" borderId="1" xfId="0" applyFont="1" applyFill="1" applyBorder="1" applyAlignment="1">
      <alignment horizontal="center" vertical="center"/>
    </xf>
    <xf numFmtId="166" fontId="2" fillId="0" borderId="1" xfId="2" applyNumberFormat="1" applyFont="1" applyFill="1" applyBorder="1" applyAlignment="1">
      <alignment horizontal="center" vertical="center"/>
    </xf>
    <xf numFmtId="0" fontId="3" fillId="8" borderId="1" xfId="0" applyFont="1" applyFill="1" applyBorder="1" applyAlignment="1">
      <alignment vertical="center" wrapText="1"/>
    </xf>
    <xf numFmtId="0" fontId="3" fillId="8" borderId="1" xfId="0" applyFont="1" applyFill="1" applyBorder="1" applyAlignment="1">
      <alignment horizontal="center" vertical="center" wrapText="1"/>
    </xf>
    <xf numFmtId="0" fontId="3" fillId="8" borderId="1" xfId="4" applyFont="1" applyFill="1" applyBorder="1" applyAlignment="1">
      <alignment vertical="center" wrapText="1"/>
    </xf>
    <xf numFmtId="0" fontId="3" fillId="8" borderId="1" xfId="4" applyFont="1" applyFill="1" applyBorder="1" applyAlignment="1">
      <alignment horizontal="center" vertical="center" wrapText="1"/>
    </xf>
    <xf numFmtId="0" fontId="5" fillId="8" borderId="1" xfId="4" applyFill="1" applyBorder="1" applyAlignment="1">
      <alignment vertical="center" wrapText="1"/>
    </xf>
    <xf numFmtId="0" fontId="5" fillId="8" borderId="1" xfId="4" applyFill="1" applyBorder="1" applyAlignment="1">
      <alignment horizontal="center" vertical="center" wrapText="1"/>
    </xf>
    <xf numFmtId="0" fontId="5" fillId="9" borderId="1" xfId="4" applyFill="1" applyBorder="1" applyAlignment="1">
      <alignment horizontal="center" vertical="center" wrapText="1"/>
    </xf>
    <xf numFmtId="9" fontId="2" fillId="8" borderId="1" xfId="0" applyNumberFormat="1" applyFont="1" applyFill="1" applyBorder="1" applyAlignment="1">
      <alignment horizontal="center" vertical="center"/>
    </xf>
    <xf numFmtId="0" fontId="0" fillId="8" borderId="0" xfId="0" applyFill="1"/>
    <xf numFmtId="167" fontId="0" fillId="8" borderId="0" xfId="1" applyNumberFormat="1" applyFont="1" applyFill="1"/>
    <xf numFmtId="0" fontId="2" fillId="8" borderId="0" xfId="0" applyFont="1" applyFill="1" applyAlignment="1">
      <alignment horizontal="center"/>
    </xf>
    <xf numFmtId="167" fontId="2" fillId="8" borderId="0" xfId="1" applyNumberFormat="1" applyFont="1" applyFill="1" applyAlignment="1">
      <alignment horizontal="center"/>
    </xf>
    <xf numFmtId="9" fontId="0" fillId="8" borderId="0" xfId="3" applyFont="1" applyFill="1"/>
    <xf numFmtId="0" fontId="0" fillId="8" borderId="1" xfId="0" applyFill="1" applyBorder="1"/>
    <xf numFmtId="167" fontId="0" fillId="8" borderId="1" xfId="1" applyNumberFormat="1" applyFont="1" applyFill="1" applyBorder="1"/>
    <xf numFmtId="0" fontId="0" fillId="8" borderId="0" xfId="0" applyFill="1" applyAlignment="1">
      <alignment horizontal="center" vertical="center"/>
    </xf>
    <xf numFmtId="9" fontId="0" fillId="8" borderId="1" xfId="3" applyFont="1" applyFill="1" applyBorder="1"/>
    <xf numFmtId="167" fontId="2" fillId="8" borderId="1" xfId="1" applyNumberFormat="1" applyFont="1" applyFill="1" applyBorder="1" applyAlignment="1">
      <alignment horizontal="center" vertical="center"/>
    </xf>
    <xf numFmtId="167" fontId="2" fillId="8" borderId="1" xfId="1" applyNumberFormat="1" applyFont="1" applyFill="1" applyBorder="1" applyAlignment="1">
      <alignment horizontal="center" vertical="center" wrapText="1"/>
    </xf>
    <xf numFmtId="9" fontId="0" fillId="0" borderId="1" xfId="3" applyFont="1" applyBorder="1" applyAlignment="1">
      <alignment horizontal="center" vertical="center"/>
    </xf>
    <xf numFmtId="0" fontId="0" fillId="8" borderId="1" xfId="0" applyFill="1" applyBorder="1" applyAlignment="1">
      <alignment horizontal="right" vertical="center"/>
    </xf>
    <xf numFmtId="167" fontId="0" fillId="8" borderId="1" xfId="1" applyNumberFormat="1" applyFont="1" applyFill="1" applyBorder="1" applyAlignment="1">
      <alignment horizontal="right" vertical="center"/>
    </xf>
    <xf numFmtId="164" fontId="0" fillId="0" borderId="0" xfId="0" applyNumberFormat="1" applyAlignment="1">
      <alignment horizontal="center"/>
    </xf>
    <xf numFmtId="0" fontId="0" fillId="8" borderId="0" xfId="0" applyFill="1" applyBorder="1"/>
    <xf numFmtId="0" fontId="0" fillId="8" borderId="0" xfId="0" applyFill="1" applyBorder="1" applyAlignment="1">
      <alignment horizontal="center"/>
    </xf>
    <xf numFmtId="0" fontId="6" fillId="8" borderId="0" xfId="4" applyFont="1" applyFill="1" applyBorder="1" applyAlignment="1">
      <alignment horizontal="center" vertical="center" wrapText="1"/>
    </xf>
    <xf numFmtId="0" fontId="6" fillId="8" borderId="0" xfId="4" applyFont="1" applyFill="1" applyBorder="1" applyAlignment="1">
      <alignment horizontal="center" vertical="center"/>
    </xf>
    <xf numFmtId="0" fontId="5" fillId="8" borderId="0" xfId="4" applyFill="1" applyBorder="1" applyAlignment="1">
      <alignment horizontal="center" vertical="center" wrapText="1"/>
    </xf>
    <xf numFmtId="9" fontId="2" fillId="8" borderId="0" xfId="3" applyFont="1" applyFill="1" applyBorder="1" applyAlignment="1">
      <alignment horizontal="center" vertical="center"/>
    </xf>
    <xf numFmtId="9" fontId="0" fillId="8" borderId="0" xfId="3" applyFont="1" applyFill="1" applyBorder="1" applyAlignment="1">
      <alignment horizontal="center" vertical="center"/>
    </xf>
    <xf numFmtId="0" fontId="5" fillId="8" borderId="0" xfId="4" applyFill="1" applyBorder="1" applyAlignment="1">
      <alignment horizontal="left" vertical="top" wrapText="1"/>
    </xf>
    <xf numFmtId="0" fontId="2" fillId="8" borderId="0" xfId="0" applyFont="1" applyFill="1" applyBorder="1" applyAlignment="1">
      <alignment horizontal="center" vertical="center"/>
    </xf>
    <xf numFmtId="0" fontId="0" fillId="8" borderId="0" xfId="0" applyFill="1" applyBorder="1" applyAlignment="1">
      <alignment horizontal="center" vertical="center"/>
    </xf>
    <xf numFmtId="10" fontId="0" fillId="0" borderId="0" xfId="3" applyNumberFormat="1" applyFont="1"/>
    <xf numFmtId="0" fontId="0" fillId="8" borderId="1" xfId="0" applyFill="1" applyBorder="1" applyAlignment="1">
      <alignment horizontal="left"/>
    </xf>
    <xf numFmtId="164" fontId="5" fillId="8" borderId="1" xfId="3" applyNumberFormat="1" applyFont="1" applyFill="1" applyBorder="1" applyAlignment="1">
      <alignment horizontal="center" vertical="center" wrapText="1"/>
    </xf>
    <xf numFmtId="0" fontId="14" fillId="10" borderId="1" xfId="0" applyFont="1" applyFill="1" applyBorder="1" applyAlignment="1">
      <alignment horizontal="center"/>
    </xf>
    <xf numFmtId="0" fontId="14" fillId="10" borderId="1" xfId="0" applyFont="1" applyFill="1" applyBorder="1" applyAlignment="1">
      <alignment horizontal="center" wrapText="1"/>
    </xf>
    <xf numFmtId="0" fontId="0" fillId="0" borderId="1" xfId="0" applyFont="1" applyBorder="1" applyAlignment="1">
      <alignment horizontal="center" vertical="center"/>
    </xf>
    <xf numFmtId="0" fontId="3" fillId="0" borderId="1" xfId="0" applyFont="1" applyBorder="1" applyAlignment="1">
      <alignment horizontal="left" vertical="top" wrapText="1"/>
    </xf>
    <xf numFmtId="10" fontId="8" fillId="6" borderId="1" xfId="3" applyNumberFormat="1" applyFont="1" applyFill="1" applyBorder="1" applyAlignment="1">
      <alignment vertical="center"/>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0" fontId="5" fillId="8" borderId="1" xfId="4" applyFill="1" applyBorder="1" applyAlignment="1">
      <alignment horizontal="left" vertical="center" wrapText="1"/>
    </xf>
    <xf numFmtId="9" fontId="0" fillId="8" borderId="1" xfId="3" applyFont="1" applyFill="1" applyBorder="1" applyAlignment="1">
      <alignment horizontal="right" vertical="center"/>
    </xf>
    <xf numFmtId="9" fontId="1" fillId="0" borderId="1" xfId="3" applyFont="1" applyFill="1" applyBorder="1" applyAlignment="1">
      <alignment horizontal="right" vertical="center"/>
    </xf>
    <xf numFmtId="167" fontId="1" fillId="0" borderId="1" xfId="1" applyNumberFormat="1" applyFont="1" applyFill="1" applyBorder="1" applyAlignment="1">
      <alignment horizontal="right" vertical="center"/>
    </xf>
    <xf numFmtId="0" fontId="0" fillId="0" borderId="1" xfId="0" applyFill="1" applyBorder="1" applyAlignment="1">
      <alignment horizontal="right" vertical="center"/>
    </xf>
    <xf numFmtId="0" fontId="5" fillId="0" borderId="1" xfId="4" applyFill="1" applyBorder="1" applyAlignment="1">
      <alignment horizontal="left" vertical="top" wrapText="1"/>
    </xf>
    <xf numFmtId="9" fontId="1" fillId="8" borderId="1" xfId="3" applyFont="1" applyFill="1" applyBorder="1" applyAlignment="1">
      <alignment horizontal="right" vertical="center"/>
    </xf>
    <xf numFmtId="0" fontId="5" fillId="11" borderId="1" xfId="0" applyFont="1" applyFill="1" applyBorder="1" applyAlignment="1">
      <alignment wrapText="1"/>
    </xf>
    <xf numFmtId="0" fontId="5" fillId="11" borderId="1" xfId="0" applyFont="1" applyFill="1" applyBorder="1" applyAlignment="1">
      <alignment vertical="top" wrapText="1"/>
    </xf>
    <xf numFmtId="0" fontId="5" fillId="0" borderId="0" xfId="4" applyAlignment="1">
      <alignment vertical="top" wrapText="1"/>
    </xf>
    <xf numFmtId="43" fontId="0" fillId="0" borderId="1" xfId="1" applyFont="1" applyFill="1" applyBorder="1" applyAlignment="1">
      <alignment horizontal="right" vertical="center"/>
    </xf>
    <xf numFmtId="43" fontId="0" fillId="0" borderId="1" xfId="1" applyFont="1" applyBorder="1" applyAlignment="1">
      <alignment horizontal="right" vertical="center"/>
    </xf>
    <xf numFmtId="166" fontId="1" fillId="0" borderId="1" xfId="2" applyNumberFormat="1" applyFont="1" applyFill="1" applyBorder="1" applyAlignment="1">
      <alignment horizontal="center" vertical="center"/>
    </xf>
    <xf numFmtId="0" fontId="13" fillId="0" borderId="0" xfId="0" applyFont="1" applyAlignment="1">
      <alignment horizontal="center"/>
    </xf>
    <xf numFmtId="10" fontId="0" fillId="0" borderId="0" xfId="0" applyNumberFormat="1" applyAlignment="1">
      <alignment horizontal="center"/>
    </xf>
    <xf numFmtId="9" fontId="0" fillId="0" borderId="1" xfId="3" applyNumberFormat="1" applyFont="1" applyFill="1" applyBorder="1" applyAlignment="1">
      <alignment horizontal="right" vertical="center"/>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9" xfId="0" applyFont="1" applyFill="1" applyBorder="1" applyAlignment="1">
      <alignment horizontal="center" vertical="center" wrapText="1"/>
    </xf>
    <xf numFmtId="0" fontId="6" fillId="2" borderId="1" xfId="4" applyFont="1" applyFill="1" applyBorder="1" applyAlignment="1">
      <alignment horizontal="center" vertical="center" wrapText="1" shrinkToFit="1"/>
    </xf>
    <xf numFmtId="0" fontId="6" fillId="2" borderId="1" xfId="4" applyFont="1" applyFill="1" applyBorder="1" applyAlignment="1">
      <alignment vertical="center" wrapText="1" shrinkToFit="1"/>
    </xf>
    <xf numFmtId="0" fontId="6" fillId="3" borderId="10" xfId="4" applyFont="1" applyFill="1" applyBorder="1" applyAlignment="1">
      <alignment horizontal="center" vertical="center" wrapText="1"/>
    </xf>
    <xf numFmtId="0" fontId="6" fillId="3" borderId="11" xfId="4" applyFont="1" applyFill="1" applyBorder="1" applyAlignment="1">
      <alignment horizontal="center" vertical="center" wrapText="1"/>
    </xf>
    <xf numFmtId="0" fontId="6" fillId="3" borderId="12" xfId="4" applyFont="1" applyFill="1" applyBorder="1" applyAlignment="1">
      <alignment horizontal="center" vertical="center" wrapText="1"/>
    </xf>
    <xf numFmtId="0" fontId="6" fillId="4" borderId="10" xfId="4" applyFont="1" applyFill="1" applyBorder="1" applyAlignment="1">
      <alignment horizontal="center" vertical="center" wrapText="1"/>
    </xf>
    <xf numFmtId="0" fontId="6" fillId="4" borderId="11" xfId="4" applyFont="1" applyFill="1" applyBorder="1" applyAlignment="1">
      <alignment horizontal="center" vertical="center" wrapText="1"/>
    </xf>
    <xf numFmtId="0" fontId="6" fillId="4" borderId="12" xfId="4" applyFont="1" applyFill="1" applyBorder="1" applyAlignment="1">
      <alignment horizontal="center" vertical="center" wrapText="1"/>
    </xf>
    <xf numFmtId="0" fontId="3" fillId="0" borderId="1"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6" fillId="0" borderId="1" xfId="4" applyFont="1" applyBorder="1" applyAlignment="1">
      <alignment horizontal="left" vertical="center" wrapText="1"/>
    </xf>
    <xf numFmtId="0" fontId="6" fillId="0" borderId="1" xfId="4" applyFont="1" applyBorder="1" applyAlignment="1">
      <alignment vertical="center" wrapText="1"/>
    </xf>
    <xf numFmtId="0" fontId="6" fillId="0" borderId="1" xfId="4" applyFont="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xf numFmtId="0" fontId="3" fillId="0" borderId="12" xfId="0" applyFont="1" applyBorder="1" applyAlignment="1">
      <alignment horizontal="center"/>
    </xf>
    <xf numFmtId="0" fontId="2" fillId="8" borderId="0" xfId="0" applyFont="1" applyFill="1" applyAlignment="1">
      <alignment horizontal="center"/>
    </xf>
    <xf numFmtId="0" fontId="12" fillId="8" borderId="0" xfId="0" applyFont="1" applyFill="1" applyAlignment="1">
      <alignment horizontal="center" vertical="center"/>
    </xf>
    <xf numFmtId="167" fontId="2" fillId="8" borderId="1" xfId="1" applyNumberFormat="1" applyFont="1" applyFill="1" applyBorder="1" applyAlignment="1">
      <alignment horizontal="center"/>
    </xf>
    <xf numFmtId="167" fontId="11" fillId="8" borderId="10" xfId="1" applyNumberFormat="1" applyFont="1" applyFill="1" applyBorder="1" applyAlignment="1">
      <alignment horizontal="center" vertical="center"/>
    </xf>
    <xf numFmtId="167" fontId="11" fillId="8" borderId="11" xfId="1" applyNumberFormat="1" applyFont="1" applyFill="1" applyBorder="1" applyAlignment="1">
      <alignment horizontal="center" vertical="center"/>
    </xf>
    <xf numFmtId="167" fontId="11" fillId="8" borderId="12" xfId="1" applyNumberFormat="1" applyFont="1" applyFill="1" applyBorder="1" applyAlignment="1">
      <alignment horizontal="center" vertical="center"/>
    </xf>
  </cellXfs>
  <cellStyles count="16">
    <cellStyle name="Millares" xfId="1" builtinId="3"/>
    <cellStyle name="Millares 2" xfId="5"/>
    <cellStyle name="Millares 2 2" xfId="7"/>
    <cellStyle name="Millares 2 2 2" xfId="13"/>
    <cellStyle name="Millares 2 3" xfId="9"/>
    <cellStyle name="Millares 2 3 2" xfId="15"/>
    <cellStyle name="Millares 2 4" xfId="11"/>
    <cellStyle name="Millares 3" xfId="6"/>
    <cellStyle name="Millares 3 2" xfId="12"/>
    <cellStyle name="Millares 4" xfId="8"/>
    <cellStyle name="Millares 4 2" xfId="14"/>
    <cellStyle name="Millares 5" xfId="10"/>
    <cellStyle name="Moneda" xfId="2" builtinId="4"/>
    <cellStyle name="Normal" xfId="0" builtinId="0"/>
    <cellStyle name="Normal 2" xfId="4"/>
    <cellStyle name="Porcentaje" xfId="3" builtinId="5"/>
  </cellStyles>
  <dxfs count="16">
    <dxf>
      <alignment horizontal="center"/>
    </dxf>
    <dxf>
      <alignment horizontal="center"/>
    </dxf>
    <dxf>
      <numFmt numFmtId="13" formatCode="0%"/>
    </dxf>
    <dxf>
      <numFmt numFmtId="14" formatCode="0.00%"/>
    </dxf>
    <dxf>
      <numFmt numFmtId="164" formatCode="0.0%"/>
    </dxf>
    <dxf>
      <numFmt numFmtId="13" formatCode="0%"/>
    </dxf>
    <dxf>
      <alignment horizontal="center"/>
    </dxf>
    <dxf>
      <alignment horizontal="center"/>
    </dxf>
    <dxf>
      <numFmt numFmtId="13" formatCode="0%"/>
    </dxf>
    <dxf>
      <numFmt numFmtId="14" formatCode="0.00%"/>
    </dxf>
    <dxf>
      <numFmt numFmtId="164" formatCode="0.0%"/>
    </dxf>
    <dxf>
      <numFmt numFmtId="164" formatCode="0.0%"/>
    </dxf>
    <dxf>
      <numFmt numFmtId="164" formatCode="0.0%"/>
    </dxf>
    <dxf>
      <alignment horizontal="center"/>
    </dxf>
    <dxf>
      <alignment horizontal="center"/>
    </dxf>
    <dxf>
      <numFmt numFmtId="13" formatCode="0%"/>
    </dxf>
  </dxfs>
  <tableStyles count="0" defaultTableStyle="TableStyleMedium2" defaultPivotStyle="PivotStyleLight16"/>
  <colors>
    <mruColors>
      <color rgb="FF31FD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2-9B44-43E9-82F4-D9E53406A9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B44-43E9-82F4-D9E53406A95A}"/>
              </c:ext>
            </c:extLst>
          </c:dPt>
          <c:dLbls>
            <c:dLbl>
              <c:idx val="0"/>
              <c:layout>
                <c:manualLayout>
                  <c:x val="0.12584269662921349"/>
                  <c:y val="-4.252087062080470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B44-43E9-82F4-D9E53406A95A}"/>
                </c:ext>
              </c:extLst>
            </c:dLbl>
            <c:dLbl>
              <c:idx val="1"/>
              <c:layout>
                <c:manualLayout>
                  <c:x val="-0.11685393258426967"/>
                  <c:y val="5.466969079817748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B44-43E9-82F4-D9E53406A95A}"/>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'Tablas Resumen'!$F$2:$F$3</c:f>
              <c:strCache>
                <c:ptCount val="2"/>
                <c:pt idx="0">
                  <c:v>Meta alcalzada</c:v>
                </c:pt>
                <c:pt idx="1">
                  <c:v>Por alcanzar</c:v>
                </c:pt>
              </c:strCache>
            </c:strRef>
          </c:cat>
          <c:val>
            <c:numRef>
              <c:f>'Tablas Resumen'!$G$2:$G$3</c:f>
              <c:numCache>
                <c:formatCode>0.00%</c:formatCode>
                <c:ptCount val="2"/>
                <c:pt idx="0">
                  <c:v>0.58040506656831992</c:v>
                </c:pt>
                <c:pt idx="1">
                  <c:v>0.41959493343168008</c:v>
                </c:pt>
              </c:numCache>
            </c:numRef>
          </c:val>
          <c:extLst>
            <c:ext xmlns:c16="http://schemas.microsoft.com/office/drawing/2014/chart" uri="{C3380CC4-5D6E-409C-BE32-E72D297353CC}">
              <c16:uniqueId val="{00000000-9B44-43E9-82F4-D9E53406A95A}"/>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[Plan-de-acción-Telemedellín-3T-2025.xlsx]Tablas Resumen!TablaDinámica4</c:name>
    <c:fmtId val="0"/>
  </c:pivotSource>
  <c:chart>
    <c:autoTitleDeleted val="0"/>
    <c:pivotFmts>
      <c:pivotFmt>
        <c:idx val="0"/>
        <c:spPr>
          <a:solidFill>
            <a:schemeClr val="accent2"/>
          </a:solidFill>
          <a:ln>
            <a:noFill/>
          </a:ln>
          <a:effectLst/>
        </c:spPr>
        <c:marker>
          <c:symbol val="none"/>
        </c:marker>
      </c:pivotFmt>
      <c:pivotFmt>
        <c:idx val="1"/>
        <c:spPr>
          <a:solidFill>
            <a:schemeClr val="accent6">
              <a:lumMod val="60000"/>
              <a:lumOff val="40000"/>
            </a:schemeClr>
          </a:solidFill>
          <a:ln>
            <a:noFill/>
          </a:ln>
          <a:effectLst/>
        </c:spPr>
        <c:marker>
          <c:symbol val="none"/>
        </c:marker>
      </c:pivotFmt>
    </c:pivotFmts>
    <c:plotArea>
      <c:layout/>
      <c:barChart>
        <c:barDir val="bar"/>
        <c:grouping val="clustered"/>
        <c:varyColors val="0"/>
        <c:ser>
          <c:idx val="0"/>
          <c:order val="0"/>
          <c:tx>
            <c:strRef>
              <c:f>'Tablas Resumen'!$B$14</c:f>
              <c:strCache>
                <c:ptCount val="1"/>
                <c:pt idx="0">
                  <c:v>Suma de PONDERACIÓN</c:v>
                </c:pt>
              </c:strCache>
            </c:strRef>
          </c:tx>
          <c:spPr>
            <a:solidFill>
              <a:schemeClr val="accent2"/>
            </a:solidFill>
            <a:ln>
              <a:noFill/>
            </a:ln>
            <a:effectLst/>
          </c:spPr>
          <c:invertIfNegative val="0"/>
          <c:cat>
            <c:strRef>
              <c:f>'Tablas Resumen'!$A$15:$A$22</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Resumen'!$B$15:$B$22</c:f>
              <c:numCache>
                <c:formatCode>0%</c:formatCode>
                <c:ptCount val="7"/>
                <c:pt idx="0">
                  <c:v>0.1235</c:v>
                </c:pt>
                <c:pt idx="1">
                  <c:v>7.4479166666666666E-2</c:v>
                </c:pt>
                <c:pt idx="2">
                  <c:v>8.1000000000000016E-2</c:v>
                </c:pt>
                <c:pt idx="3">
                  <c:v>0.35424333333333313</c:v>
                </c:pt>
                <c:pt idx="4">
                  <c:v>6.5000000000000002E-2</c:v>
                </c:pt>
                <c:pt idx="5">
                  <c:v>8.9749999999999996E-2</c:v>
                </c:pt>
                <c:pt idx="6">
                  <c:v>0.20083333333333336</c:v>
                </c:pt>
              </c:numCache>
            </c:numRef>
          </c:val>
          <c:extLst>
            <c:ext xmlns:c16="http://schemas.microsoft.com/office/drawing/2014/chart" uri="{C3380CC4-5D6E-409C-BE32-E72D297353CC}">
              <c16:uniqueId val="{00000000-8BFD-4730-B967-B67DBAB877D4}"/>
            </c:ext>
          </c:extLst>
        </c:ser>
        <c:ser>
          <c:idx val="1"/>
          <c:order val="1"/>
          <c:tx>
            <c:strRef>
              <c:f>'Tablas Resumen'!$C$14</c:f>
              <c:strCache>
                <c:ptCount val="1"/>
                <c:pt idx="0">
                  <c:v>Suma de Total alcanzado ponderado</c:v>
                </c:pt>
              </c:strCache>
            </c:strRef>
          </c:tx>
          <c:spPr>
            <a:solidFill>
              <a:schemeClr val="accent6">
                <a:lumMod val="60000"/>
                <a:lumOff val="40000"/>
              </a:schemeClr>
            </a:solidFill>
            <a:ln>
              <a:noFill/>
            </a:ln>
            <a:effectLst/>
          </c:spPr>
          <c:invertIfNegative val="0"/>
          <c:cat>
            <c:strRef>
              <c:f>'Tablas Resumen'!$A$15:$A$22</c:f>
              <c:strCache>
                <c:ptCount val="7"/>
                <c:pt idx="0">
                  <c:v>EN TM NOS CONECTAMOS</c:v>
                </c:pt>
                <c:pt idx="1">
                  <c:v>EN TM NOS CONOCEMOS</c:v>
                </c:pt>
                <c:pt idx="2">
                  <c:v>EN TM NOS CUIDAMOS</c:v>
                </c:pt>
                <c:pt idx="3">
                  <c:v>EN TM NOS POTENCIAMOS</c:v>
                </c:pt>
                <c:pt idx="4">
                  <c:v>EN TM NOS PROYECTAMOS</c:v>
                </c:pt>
                <c:pt idx="5">
                  <c:v>EN TM NOS TRANSFORMAMOS</c:v>
                </c:pt>
                <c:pt idx="6">
                  <c:v>EN TM NOS VEMOS Y NOS ESCUCHAMOS</c:v>
                </c:pt>
              </c:strCache>
            </c:strRef>
          </c:cat>
          <c:val>
            <c:numRef>
              <c:f>'Tablas Resumen'!$C$15:$C$22</c:f>
              <c:numCache>
                <c:formatCode>0%</c:formatCode>
                <c:ptCount val="7"/>
                <c:pt idx="0">
                  <c:v>3.3659520555555558E-2</c:v>
                </c:pt>
                <c:pt idx="1">
                  <c:v>2.6190907500000003E-2</c:v>
                </c:pt>
                <c:pt idx="2">
                  <c:v>5.5376666666666671E-2</c:v>
                </c:pt>
                <c:pt idx="3">
                  <c:v>0.19778711835050292</c:v>
                </c:pt>
                <c:pt idx="4">
                  <c:v>6.0124999999999998E-2</c:v>
                </c:pt>
                <c:pt idx="5">
                  <c:v>7.4362015503875972E-2</c:v>
                </c:pt>
                <c:pt idx="6">
                  <c:v>0.13290383799171845</c:v>
                </c:pt>
              </c:numCache>
            </c:numRef>
          </c:val>
          <c:extLst>
            <c:ext xmlns:c16="http://schemas.microsoft.com/office/drawing/2014/chart" uri="{C3380CC4-5D6E-409C-BE32-E72D297353CC}">
              <c16:uniqueId val="{00000001-8BFD-4730-B967-B67DBAB877D4}"/>
            </c:ext>
          </c:extLst>
        </c:ser>
        <c:dLbls>
          <c:showLegendKey val="0"/>
          <c:showVal val="0"/>
          <c:showCatName val="0"/>
          <c:showSerName val="0"/>
          <c:showPercent val="0"/>
          <c:showBubbleSize val="0"/>
        </c:dLbls>
        <c:gapWidth val="182"/>
        <c:axId val="1842907567"/>
        <c:axId val="1842915887"/>
      </c:barChart>
      <c:catAx>
        <c:axId val="184290756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2915887"/>
        <c:crosses val="autoZero"/>
        <c:auto val="1"/>
        <c:lblAlgn val="ctr"/>
        <c:lblOffset val="100"/>
        <c:noMultiLvlLbl val="0"/>
      </c:catAx>
      <c:valAx>
        <c:axId val="184291588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290756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[Plan-de-acción-Telemedellín-3T-2025.xlsx]Tablas Resumen!TablaDinámica5</c:name>
    <c:fmtId val="0"/>
  </c:pivotSource>
  <c:chart>
    <c:autoTitleDeleted val="0"/>
    <c:pivotFmts>
      <c:pivotFmt>
        <c:idx val="0"/>
        <c:spPr>
          <a:solidFill>
            <a:schemeClr val="accent2"/>
          </a:solidFill>
          <a:ln>
            <a:noFill/>
          </a:ln>
          <a:effectLst/>
        </c:spPr>
        <c:marker>
          <c:symbol val="none"/>
        </c:marker>
      </c:pivotFmt>
      <c:pivotFmt>
        <c:idx val="1"/>
        <c:spPr>
          <a:solidFill>
            <a:schemeClr val="accent6">
              <a:lumMod val="60000"/>
              <a:lumOff val="40000"/>
            </a:schemeClr>
          </a:solidFill>
          <a:ln>
            <a:noFill/>
          </a:ln>
          <a:effectLst/>
        </c:spPr>
        <c:marker>
          <c:symbol val="none"/>
        </c:marker>
      </c:pivotFmt>
    </c:pivotFmts>
    <c:plotArea>
      <c:layout/>
      <c:areaChart>
        <c:grouping val="standard"/>
        <c:varyColors val="0"/>
        <c:ser>
          <c:idx val="0"/>
          <c:order val="0"/>
          <c:tx>
            <c:strRef>
              <c:f>'Tablas Resumen'!$B$25</c:f>
              <c:strCache>
                <c:ptCount val="1"/>
                <c:pt idx="0">
                  <c:v>Suma de PONDERACIÓN</c:v>
                </c:pt>
              </c:strCache>
            </c:strRef>
          </c:tx>
          <c:spPr>
            <a:solidFill>
              <a:schemeClr val="accent2"/>
            </a:solidFill>
            <a:ln>
              <a:noFill/>
            </a:ln>
            <a:effectLst/>
          </c:spPr>
          <c:cat>
            <c:strRef>
              <c:f>'Tablas Resumen'!$A$26:$A$37</c:f>
              <c:strCache>
                <c:ptCount val="11"/>
                <c:pt idx="0">
                  <c:v>Agencia TM</c:v>
                </c:pt>
                <c:pt idx="1">
                  <c:v>Control Interno</c:v>
                </c:pt>
                <c:pt idx="2">
                  <c:v>Dirección Administrativa y Financiera</c:v>
                </c:pt>
                <c:pt idx="3">
                  <c:v>Dirección de Contenidos y Distribución</c:v>
                </c:pt>
                <c:pt idx="4">
                  <c:v>Dirección de Contenidos y Distribución (Digital)</c:v>
                </c:pt>
                <c:pt idx="5">
                  <c:v>Dirección de Relaciones Corporativas</c:v>
                </c:pt>
                <c:pt idx="6">
                  <c:v>Dirección de Tecnología e Innovación</c:v>
                </c:pt>
                <c:pt idx="7">
                  <c:v>Jefatura de Gestión Humana</c:v>
                </c:pt>
                <c:pt idx="8">
                  <c:v>Planeación</c:v>
                </c:pt>
                <c:pt idx="9">
                  <c:v>Producción</c:v>
                </c:pt>
                <c:pt idx="10">
                  <c:v>Secretaría General</c:v>
                </c:pt>
              </c:strCache>
            </c:strRef>
          </c:cat>
          <c:val>
            <c:numRef>
              <c:f>'Tablas Resumen'!$B$26:$B$37</c:f>
              <c:numCache>
                <c:formatCode>0.0%</c:formatCode>
                <c:ptCount val="11"/>
                <c:pt idx="0">
                  <c:v>7.8749999999999973E-2</c:v>
                </c:pt>
                <c:pt idx="1">
                  <c:v>2.794166666666667E-2</c:v>
                </c:pt>
                <c:pt idx="2">
                  <c:v>9.3212500000000004E-2</c:v>
                </c:pt>
                <c:pt idx="3">
                  <c:v>0.26307500000000006</c:v>
                </c:pt>
                <c:pt idx="4">
                  <c:v>0.1235</c:v>
                </c:pt>
                <c:pt idx="5">
                  <c:v>0.10767083333333334</c:v>
                </c:pt>
                <c:pt idx="6">
                  <c:v>0.11244166666666666</c:v>
                </c:pt>
                <c:pt idx="7">
                  <c:v>9.1599166666666676E-2</c:v>
                </c:pt>
                <c:pt idx="8">
                  <c:v>3.9278750000000001E-2</c:v>
                </c:pt>
                <c:pt idx="9">
                  <c:v>1.4487083333333334E-2</c:v>
                </c:pt>
                <c:pt idx="10">
                  <c:v>3.6849166666666669E-2</c:v>
                </c:pt>
              </c:numCache>
            </c:numRef>
          </c:val>
          <c:extLst>
            <c:ext xmlns:c16="http://schemas.microsoft.com/office/drawing/2014/chart" uri="{C3380CC4-5D6E-409C-BE32-E72D297353CC}">
              <c16:uniqueId val="{00000000-3F0A-4290-8DB0-C69AD3192A8E}"/>
            </c:ext>
          </c:extLst>
        </c:ser>
        <c:ser>
          <c:idx val="1"/>
          <c:order val="1"/>
          <c:tx>
            <c:strRef>
              <c:f>'Tablas Resumen'!$C$25</c:f>
              <c:strCache>
                <c:ptCount val="1"/>
                <c:pt idx="0">
                  <c:v>Suma de Total alcanzado ponderado</c:v>
                </c:pt>
              </c:strCache>
            </c:strRef>
          </c:tx>
          <c:spPr>
            <a:solidFill>
              <a:schemeClr val="accent6">
                <a:lumMod val="60000"/>
                <a:lumOff val="40000"/>
              </a:schemeClr>
            </a:solidFill>
            <a:ln>
              <a:noFill/>
            </a:ln>
            <a:effectLst/>
          </c:spPr>
          <c:cat>
            <c:strRef>
              <c:f>'Tablas Resumen'!$A$26:$A$37</c:f>
              <c:strCache>
                <c:ptCount val="11"/>
                <c:pt idx="0">
                  <c:v>Agencia TM</c:v>
                </c:pt>
                <c:pt idx="1">
                  <c:v>Control Interno</c:v>
                </c:pt>
                <c:pt idx="2">
                  <c:v>Dirección Administrativa y Financiera</c:v>
                </c:pt>
                <c:pt idx="3">
                  <c:v>Dirección de Contenidos y Distribución</c:v>
                </c:pt>
                <c:pt idx="4">
                  <c:v>Dirección de Contenidos y Distribución (Digital)</c:v>
                </c:pt>
                <c:pt idx="5">
                  <c:v>Dirección de Relaciones Corporativas</c:v>
                </c:pt>
                <c:pt idx="6">
                  <c:v>Dirección de Tecnología e Innovación</c:v>
                </c:pt>
                <c:pt idx="7">
                  <c:v>Jefatura de Gestión Humana</c:v>
                </c:pt>
                <c:pt idx="8">
                  <c:v>Planeación</c:v>
                </c:pt>
                <c:pt idx="9">
                  <c:v>Producción</c:v>
                </c:pt>
                <c:pt idx="10">
                  <c:v>Secretaría General</c:v>
                </c:pt>
              </c:strCache>
            </c:strRef>
          </c:cat>
          <c:val>
            <c:numRef>
              <c:f>'Tablas Resumen'!$C$26:$C$37</c:f>
              <c:numCache>
                <c:formatCode>0.0%</c:formatCode>
                <c:ptCount val="11"/>
                <c:pt idx="0">
                  <c:v>4.1254008799819532E-2</c:v>
                </c:pt>
                <c:pt idx="1">
                  <c:v>2.1031500000000002E-2</c:v>
                </c:pt>
                <c:pt idx="2">
                  <c:v>4.3987748439572247E-2</c:v>
                </c:pt>
                <c:pt idx="3">
                  <c:v>0.18172883799171846</c:v>
                </c:pt>
                <c:pt idx="4">
                  <c:v>3.3659520555555558E-2</c:v>
                </c:pt>
                <c:pt idx="5">
                  <c:v>5.1157574166666678E-2</c:v>
                </c:pt>
                <c:pt idx="6">
                  <c:v>9.0316182170542644E-2</c:v>
                </c:pt>
                <c:pt idx="7">
                  <c:v>6.1460250000000001E-2</c:v>
                </c:pt>
                <c:pt idx="8">
                  <c:v>2.0806527777777778E-2</c:v>
                </c:pt>
                <c:pt idx="9">
                  <c:v>9.2370833333333333E-3</c:v>
                </c:pt>
                <c:pt idx="10">
                  <c:v>2.5765833333333335E-2</c:v>
                </c:pt>
              </c:numCache>
            </c:numRef>
          </c:val>
          <c:extLst>
            <c:ext xmlns:c16="http://schemas.microsoft.com/office/drawing/2014/chart" uri="{C3380CC4-5D6E-409C-BE32-E72D297353CC}">
              <c16:uniqueId val="{00000001-3F0A-4290-8DB0-C69AD3192A8E}"/>
            </c:ext>
          </c:extLst>
        </c:ser>
        <c:dLbls>
          <c:showLegendKey val="0"/>
          <c:showVal val="0"/>
          <c:showCatName val="0"/>
          <c:showSerName val="0"/>
          <c:showPercent val="0"/>
          <c:showBubbleSize val="0"/>
        </c:dLbls>
        <c:axId val="1844854383"/>
        <c:axId val="1844841487"/>
      </c:areaChart>
      <c:catAx>
        <c:axId val="18448543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4841487"/>
        <c:crosses val="autoZero"/>
        <c:auto val="1"/>
        <c:lblAlgn val="ctr"/>
        <c:lblOffset val="100"/>
        <c:noMultiLvlLbl val="0"/>
      </c:catAx>
      <c:valAx>
        <c:axId val="18448414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485438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582706</xdr:colOff>
      <xdr:row>0</xdr:row>
      <xdr:rowOff>0</xdr:rowOff>
    </xdr:from>
    <xdr:to>
      <xdr:col>3</xdr:col>
      <xdr:colOff>739230</xdr:colOff>
      <xdr:row>2</xdr:row>
      <xdr:rowOff>274679</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2706" y="0"/>
          <a:ext cx="3182112" cy="9022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361950</xdr:colOff>
      <xdr:row>29</xdr:row>
      <xdr:rowOff>9525</xdr:rowOff>
    </xdr:from>
    <xdr:to>
      <xdr:col>17</xdr:col>
      <xdr:colOff>257799</xdr:colOff>
      <xdr:row>41</xdr:row>
      <xdr:rowOff>114634</xdr:rowOff>
    </xdr:to>
    <xdr:pic>
      <xdr:nvPicPr>
        <xdr:cNvPr id="4" name="Imagen 3">
          <a:extLst>
            <a:ext uri="{FF2B5EF4-FFF2-40B4-BE49-F238E27FC236}">
              <a16:creationId xmlns:a16="http://schemas.microsoft.com/office/drawing/2014/main" id="{D032CC1C-07C6-488A-92D6-10FE43C54243}"/>
            </a:ext>
          </a:extLst>
        </xdr:cNvPr>
        <xdr:cNvPicPr>
          <a:picLocks noChangeAspect="1"/>
        </xdr:cNvPicPr>
      </xdr:nvPicPr>
      <xdr:blipFill>
        <a:blip xmlns:r="http://schemas.openxmlformats.org/officeDocument/2006/relationships" r:embed="rId1"/>
        <a:stretch>
          <a:fillRect/>
        </a:stretch>
      </xdr:blipFill>
      <xdr:spPr>
        <a:xfrm>
          <a:off x="13087350" y="5610225"/>
          <a:ext cx="4467849" cy="2391109"/>
        </a:xfrm>
        <a:prstGeom prst="rect">
          <a:avLst/>
        </a:prstGeom>
      </xdr:spPr>
    </xdr:pic>
    <xdr:clientData/>
  </xdr:twoCellAnchor>
  <xdr:twoCellAnchor>
    <xdr:from>
      <xdr:col>7</xdr:col>
      <xdr:colOff>123825</xdr:colOff>
      <xdr:row>1</xdr:row>
      <xdr:rowOff>23812</xdr:rowOff>
    </xdr:from>
    <xdr:to>
      <xdr:col>12</xdr:col>
      <xdr:colOff>552450</xdr:colOff>
      <xdr:row>12</xdr:row>
      <xdr:rowOff>19050</xdr:rowOff>
    </xdr:to>
    <xdr:graphicFrame macro="">
      <xdr:nvGraphicFramePr>
        <xdr:cNvPr id="6" name="Gráfico 5">
          <a:extLst>
            <a:ext uri="{FF2B5EF4-FFF2-40B4-BE49-F238E27FC236}">
              <a16:creationId xmlns:a16="http://schemas.microsoft.com/office/drawing/2014/main" id="{2F1D3963-371E-4FDC-A683-7003A92591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514349</xdr:colOff>
      <xdr:row>12</xdr:row>
      <xdr:rowOff>52387</xdr:rowOff>
    </xdr:from>
    <xdr:to>
      <xdr:col>13</xdr:col>
      <xdr:colOff>571500</xdr:colOff>
      <xdr:row>24</xdr:row>
      <xdr:rowOff>95250</xdr:rowOff>
    </xdr:to>
    <xdr:graphicFrame macro="">
      <xdr:nvGraphicFramePr>
        <xdr:cNvPr id="7" name="Gráfico 6">
          <a:extLst>
            <a:ext uri="{FF2B5EF4-FFF2-40B4-BE49-F238E27FC236}">
              <a16:creationId xmlns:a16="http://schemas.microsoft.com/office/drawing/2014/main" id="{FA2ED20D-2BA3-4935-A18E-61C9E04524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723900</xdr:colOff>
      <xdr:row>26</xdr:row>
      <xdr:rowOff>33336</xdr:rowOff>
    </xdr:from>
    <xdr:to>
      <xdr:col>13</xdr:col>
      <xdr:colOff>114300</xdr:colOff>
      <xdr:row>47</xdr:row>
      <xdr:rowOff>47625</xdr:rowOff>
    </xdr:to>
    <xdr:graphicFrame macro="">
      <xdr:nvGraphicFramePr>
        <xdr:cNvPr id="8" name="Gráfico 7">
          <a:extLst>
            <a:ext uri="{FF2B5EF4-FFF2-40B4-BE49-F238E27FC236}">
              <a16:creationId xmlns:a16="http://schemas.microsoft.com/office/drawing/2014/main" id="{FA95B048-ED05-47FE-BADF-F52B08204B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uan Morales" refreshedDate="45958.458771296297" createdVersion="7" refreshedVersion="6" minRefreshableVersion="3" recordCount="106">
  <cacheSource type="worksheet">
    <worksheetSource ref="A9:Z115" sheet="Telemedellín"/>
  </cacheSource>
  <cacheFields count="26">
    <cacheField name="INS / Identificación" numFmtId="0">
      <sharedItems containsSemiMixedTypes="0" containsString="0" containsNumber="1" containsInteger="1" minValue="1" maxValue="110"/>
    </cacheField>
    <cacheField name="Categoría Interna" numFmtId="0">
      <sharedItems/>
    </cacheField>
    <cacheField name="DIMENSIÓN PLAN DE DESARROLLO ALCALDÍA DE MEDELLÍN" numFmtId="0">
      <sharedItems/>
    </cacheField>
    <cacheField name="OBJETIVO ESTRATÉGICO " numFmtId="0">
      <sharedItems count="6">
        <s v="ELEVAR EL NIVEL DE COMPETITIVIDAD Y POSICIONAMIENTO DEL CANAL"/>
        <s v="ELEVAR LA CAPACIDAD DE INNOVACIÓN, CALIDAD TÉCNICA Y AUDIOVISUAL"/>
        <s v="AUMENTAR EL NIVEL DE DESEMPEÑO INDIVIDUAL Y COLECTIVO"/>
        <s v="ADMINISTRAR Y OPTIMIZAR EFICIENTEMENTE LOS RECURSOS FINANCIEROS"/>
        <s v="REALIZAR ALIANZAS ESTRATÉGICAS CON LA ALCADÍA Y SUS ENTES DESCENTRALIZADOS"/>
        <s v="INCREMENTAR EL NIVEL DE EFICIENCIA Y EFICACIA ADMINISTRATIVA Y OPERATIVA"/>
      </sharedItems>
    </cacheField>
    <cacheField name="LÍNEA ESTRATÉGICA" numFmtId="0">
      <sharedItems count="12">
        <s v="EN TM NOS VEMOS Y NOS ESCUCHAMOS"/>
        <s v="EN TM NOS CONECTAMOS"/>
        <s v="EN TM NOS CONOCEMOS"/>
        <s v="EN TM NOS TRANSFORMAMOS"/>
        <s v="EN TM NOS PROYECTAMOS"/>
        <s v="EN TM NOS CUIDAMOS"/>
        <s v="EN TM NOS POTENCIAMOS"/>
        <s v="Nos Potenciamos" u="1"/>
        <s v="Nos Vemos y nos escuchamos" u="1"/>
        <s v="Nos Cuidamos" u="1"/>
        <s v="Nos Transformamos" u="1"/>
        <s v="Nos Conocemos" u="1"/>
      </sharedItems>
    </cacheField>
    <cacheField name="RESPONSABLE" numFmtId="0">
      <sharedItems count="11">
        <s v="Dirección de Contenidos y Distribución"/>
        <s v="Dirección de Contenidos y Distribución (Digital)"/>
        <s v="Dirección de Relaciones Corporativas"/>
        <s v="Dirección de Tecnología e Innovación"/>
        <s v="Dirección Administrativa y Financiera"/>
        <s v="Jefatura de Gestión Humana"/>
        <s v="Agencia TM"/>
        <s v="Control Interno"/>
        <s v="Planeación"/>
        <s v="Producción"/>
        <s v="Secretaría General"/>
      </sharedItems>
    </cacheField>
    <cacheField name="Nombre indicador" numFmtId="0">
      <sharedItems/>
    </cacheField>
    <cacheField name="Objetivo del indicador" numFmtId="0">
      <sharedItems/>
    </cacheField>
    <cacheField name="Mide" numFmtId="0">
      <sharedItems/>
    </cacheField>
    <cacheField name="Fórmula" numFmtId="0">
      <sharedItems/>
    </cacheField>
    <cacheField name="Periodicidad" numFmtId="0">
      <sharedItems/>
    </cacheField>
    <cacheField name="Ayuda del  Cálculo" numFmtId="0">
      <sharedItems/>
    </cacheField>
    <cacheField name="Meta" numFmtId="0">
      <sharedItems containsMixedTypes="1" containsNumber="1" minValue="6.0000000000000001E-3" maxValue="35000000000"/>
    </cacheField>
    <cacheField name="PONDERACIÓN" numFmtId="10">
      <sharedItems containsSemiMixedTypes="0" containsString="0" containsNumber="1" minValue="2.8000000000000004E-3" maxValue="3.2500000000000001E-2"/>
    </cacheField>
    <cacheField name="Valor alcanzado 1° trimestre" numFmtId="0">
      <sharedItems containsMixedTypes="1" containsNumber="1" minValue="-2859236860.3600001" maxValue="15266844405"/>
    </cacheField>
    <cacheField name="Valor alcanzado 2° trimestre" numFmtId="0">
      <sharedItems containsMixedTypes="1" containsNumber="1" minValue="-2817328139.8300004" maxValue="10399701112"/>
    </cacheField>
    <cacheField name="Valor alcanzado 3° trimestre" numFmtId="0">
      <sharedItems containsMixedTypes="1" containsNumber="1" minValue="-1329673320" maxValue="12031614402"/>
    </cacheField>
    <cacheField name="Valor alcanzado 4° trimestre" numFmtId="0">
      <sharedItems containsString="0" containsBlank="1" containsNumber="1" containsInteger="1" minValue="1" maxValue="1"/>
    </cacheField>
    <cacheField name="RESULTADO 2024" numFmtId="0">
      <sharedItems containsSemiMixedTypes="0" containsString="0" containsNumber="1" minValue="0" maxValue="36726742898"/>
    </cacheField>
    <cacheField name="Ayuda del  Cálculo2" numFmtId="0">
      <sharedItems/>
    </cacheField>
    <cacheField name="Porcentaje alcanzado de la meta" numFmtId="0">
      <sharedItems containsSemiMixedTypes="0" containsString="0" containsNumber="1" minValue="0" maxValue="3"/>
    </cacheField>
    <cacheField name="Total alcanzado ponderado" numFmtId="10">
      <sharedItems containsSemiMixedTypes="0" containsString="0" containsNumber="1" minValue="0" maxValue="3.2500000000000001E-2"/>
    </cacheField>
    <cacheField name="Análisis 1° trimestre" numFmtId="0">
      <sharedItems containsBlank="1" longText="1"/>
    </cacheField>
    <cacheField name="Análisis 2° trimestre" numFmtId="0">
      <sharedItems longText="1"/>
    </cacheField>
    <cacheField name="Análisis 3° trimestre" numFmtId="0">
      <sharedItems longText="1"/>
    </cacheField>
    <cacheField name="Análisis 4° trimestr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
  <r>
    <n v="1"/>
    <s v="PEI"/>
    <s v="3.4.6-COMUNICACIÓN PÚBLICA PARA EL FORTALECIMIENTO DE LA INSTITUCIONALIDAD Y LA CONFIANZA CIUDADANA"/>
    <x v="0"/>
    <x v="0"/>
    <x v="0"/>
    <s v="Ranking encuesta “Cómo se informan los líderes”"/>
    <s v="Evaluar la posición ranking del departamento Antioquia: Medios regionales de mayor influencia"/>
    <s v="Eficacia"/>
    <s v="Ranking en la encuesta “Cómo se informan los líderes”"/>
    <s v="Trimestral"/>
    <s v="Valor alcanzado en cada trimestre. Si no se evaluó, es cero &quot;0&quot;"/>
    <n v="4"/>
    <n v="1.95E-2"/>
    <n v="0"/>
    <n v="0"/>
    <n v="0"/>
    <m/>
    <n v="0"/>
    <s v="Mínimo"/>
    <n v="0"/>
    <n v="0"/>
    <s v="Aún no hay cifras, la encuesta sale a final de año"/>
    <s v="Aún no hay cifras, la encuesta sale a final de año"/>
    <s v="Aún no hay cifras, la encuesta sale a final de año"/>
    <m/>
  </r>
  <r>
    <n v="2"/>
    <s v="PEI"/>
    <s v="3.4.6-COMUNICACIÓN PÚBLICA PARA EL FORTALECIMIENTO DE LA INSTITUCIONALIDAD Y LA CONFIANZA CIUDADANA"/>
    <x v="0"/>
    <x v="0"/>
    <x v="0"/>
    <s v="Porcentaje en la encuesta “Cómo se informan los líderes”"/>
    <s v="Evaluar la posición porcentual Antioquia: Medios regionales de mayor influencia"/>
    <s v="Eficacia"/>
    <s v="Porcentaje en la encuesta “Cómo se informan los líderes”"/>
    <s v="Trimestral"/>
    <s v="Valor alcanzado en cada trimestre. Si no se evaluó, es cero &quot;0&quot;"/>
    <n v="0.06"/>
    <n v="1.95E-2"/>
    <n v="0"/>
    <n v="0"/>
    <n v="0"/>
    <m/>
    <n v="0"/>
    <s v="Máximo"/>
    <n v="0"/>
    <n v="0"/>
    <s v="Aún no hay cifras, la encuesta sale a final de año"/>
    <s v="Aún no hay cifras, la encuesta sale a final de año"/>
    <s v="Aún no hay cifras, la encuesta sale a final de año"/>
    <m/>
  </r>
  <r>
    <n v="3"/>
    <s v="PEI"/>
    <s v="3.4.6-COMUNICACIÓN PÚBLICA PARA EL FORTALECIMIENTO DE LA INSTITUCIONALIDAD Y LA CONFIANZA CIUDADANA"/>
    <x v="0"/>
    <x v="0"/>
    <x v="0"/>
    <s v="Rating promedio Sistema informativo"/>
    <s v="Evaluar el rating promedio 20 emisiones estreno más vistas del Sistema Informativo en Antioquia"/>
    <s v="Eficacia"/>
    <s v="Promedio de las 20 emisiones más vistas del Sistema Informativo en Antioquia."/>
    <s v="Trimestral"/>
    <s v="Valor máximo alcanzado en los trimestres de evaluación."/>
    <n v="1.2"/>
    <n v="2.6000000000000002E-2"/>
    <n v="1.61"/>
    <n v="2.3519999999999999"/>
    <n v="3.09"/>
    <m/>
    <n v="3.09"/>
    <s v="Acumulado"/>
    <n v="2.5750000000000002"/>
    <n v="2.6000000000000002E-2"/>
    <s v="En el primer trimestre superamos la meta propuesta en rating gracias a nuestra nueva franja matutina"/>
    <s v="En el segundo trimestre tuvimos un aumento en el rating propuesto superando el primer trimestre del año y favoreciendo la meta propuesta. El cubrimiento de eventos de ciudad, emergencias provocadas por las lluvias, asi como temas de orden público y coyuntura de país, han generado interes de la audiencia por nuestro cubrimiento informativo."/>
    <s v="Para este trimestre aumentó significativamente el porcentaje del rating, esto puede ser debido al mes de agosto por la programación de Feria de Flores"/>
    <m/>
  </r>
  <r>
    <n v="4"/>
    <s v="PEI"/>
    <s v="3.4.6-COMUNICACIÓN PÚBLICA PARA EL FORTALECIMIENTO DE LA INSTITUCIONALIDAD Y LA CONFIANZA CIUDADANA"/>
    <x v="0"/>
    <x v="0"/>
    <x v="0"/>
    <s v="Horas estreno franja informativa"/>
    <s v="Emitir horas estreno programas franja Informativa, Opinión, Investigación"/>
    <s v="Eficiencia"/>
    <s v="Sumatoria horas estreno franja informativa"/>
    <s v="Trimestral"/>
    <s v="Valor alcanzado en cada trimestre. Si no se evaluó, es cero &quot;0&quot;"/>
    <n v="1400"/>
    <n v="2.6000000000000002E-2"/>
    <n v="382.4"/>
    <n v="453"/>
    <n v="467"/>
    <m/>
    <n v="1302.4000000000001"/>
    <s v="Suma"/>
    <n v="0.93028571428571438"/>
    <n v="2.4187428571428575E-2"/>
    <s v="En el primer trimestre superamos la meta propuesta en horas gracias a nuestra nueva franja matutina"/>
    <s v="En el segundo trimestre tuvimos un aumento significativo en las horas de la franja superando el primer trimestre del año y favoreciendo la meta propuesta"/>
    <s v="Para este trimestre ya estamos muy cerca de superar la meta propuesta para el año. Continuamos trabajando por fortalecer los espacios de la franja y aumentar la presencia de los contenidos informativos por fuera del Noticiero, con este fin."/>
    <m/>
  </r>
  <r>
    <n v="5"/>
    <s v="PEI"/>
    <s v="3.4.6-COMUNICACIÓN PÚBLICA PARA EL FORTALECIMIENTO DE LA INSTITUCIONALIDAD Y LA CONFIANZA CIUDADANA"/>
    <x v="0"/>
    <x v="0"/>
    <x v="0"/>
    <s v="Rating promedio franja Cultura Ciudadana, Deporte y Entretenimiento."/>
    <s v="Evaluar el rating promedio de las 20 emisiones más vistas de los programas que componen la franja Cultura Ciudadana, Deporte y Entretenimiento."/>
    <s v="Eficacia"/>
    <s v="Promedio de las 20 emisiones más vistas de la franja en Antioquia"/>
    <s v="Trimestral"/>
    <s v="Valor máximo alcanzado en los trimestres de evaluación."/>
    <n v="0.9"/>
    <n v="1.95E-2"/>
    <n v="1.36"/>
    <n v="1.37"/>
    <n v="2.08"/>
    <m/>
    <n v="2.08"/>
    <s v="Acumulado"/>
    <n v="2.3111111111111113"/>
    <n v="1.95E-2"/>
    <s v="En este primer trimestre cumplimos por encima de lo propuesto con el rating para esta franja."/>
    <s v="En este trimestre el aumento no fue significativo pero continuamos cumpliendo nuestra meta propuesta."/>
    <s v="En este trimestre logramos un incremento significativo del promedio de rating, debido a la aceptación y acogida de la audiencia con nuestra programación de Feria de Flores. "/>
    <m/>
  </r>
  <r>
    <n v="6"/>
    <s v="PEI"/>
    <s v="3.4.6-COMUNICACIÓN PÚBLICA PARA EL FORTALECIMIENTO DE LA INSTITUCIONALIDAD Y LA CONFIANZA CIUDADANA"/>
    <x v="0"/>
    <x v="0"/>
    <x v="0"/>
    <s v="Horas estreno franja Cultura Ciudadana, Deporte y Entretenimiento."/>
    <s v="Emitir horas estreno programas propios que componen la franja Cultura Ciudadana, Deporte y Entretenimiento."/>
    <s v="Eficiencia"/>
    <s v="Sumatoria de horas que componen los programas de la franja"/>
    <s v="Trimestral"/>
    <s v="Valor alcanzado en cada trimestre. Si no se evaluó, es cero &quot;0&quot;"/>
    <n v="1150"/>
    <n v="2.6000000000000002E-2"/>
    <n v="199.5"/>
    <n v="303.3"/>
    <n v="390.3"/>
    <m/>
    <n v="893.1"/>
    <s v="Suma"/>
    <n v="0.77660869565217394"/>
    <n v="2.0191826086956525E-2"/>
    <s v="En el primer trimestre cumplimos con las horas en esta franja y por ende cumplimos con la meta que se propuso."/>
    <s v="En el segundo trimestre tuvimos un aumento significativo en las horas de la franja superando el primer trimestre del año y favoreciendo la meta propuesta"/>
    <s v="Para el tercer trimestre tuvimos un aumento significativo en las horas de la franja, apoyados en la programación especial de Feria de Flores. La idea es continuar igual para cumplir con la meta anual propuesta."/>
    <m/>
  </r>
  <r>
    <n v="7"/>
    <s v="PEI"/>
    <s v="3.4.6-COMUNICACIÓN PÚBLICA PARA EL FORTALECIMIENTO DE LA INSTITUCIONALIDAD Y LA CONFIANZA CIUDADANA"/>
    <x v="0"/>
    <x v="0"/>
    <x v="0"/>
    <s v="Horas estreno franja Comunicación Pública."/>
    <s v="Emitir horas estreno de programas que componen franja Comunicación Pública."/>
    <s v="Eficiencia"/>
    <s v="Sumatoria de horas en parrilla de los programas que componen la franja"/>
    <s v="Trimestral"/>
    <s v="Valor alcanzado en cada trimestre. Si no se evaluó, es cero &quot;0&quot;"/>
    <n v="200"/>
    <n v="3.2500000000000001E-2"/>
    <n v="31.9"/>
    <n v="28.2"/>
    <n v="60"/>
    <m/>
    <n v="120.1"/>
    <s v="Suma"/>
    <n v="0.60049999999999992"/>
    <n v="1.9516249999999999E-2"/>
    <s v="En este primer semestre quedamos por debajo de la Meta propuesta debido a que faltan algunos programas que componen la franja por iniciar."/>
    <s v="En el segundo trimestre continuamos por debajo de la meta propuesta, debido a que hasta Junio no arrancó el programa institucional del Área Metropolitana. Esperamos aumentar las horas en el próximo trimestre para cumplir con la meta propuesta para el año"/>
    <s v="En el tercer trimestre tuvimos un aumento significativo en las horas de la franja gracias al inicio de Somos Área, esperamos con las dos emisiones semanales que se tienen previstas para el 4to trimestre, alcanzar la meta establecida."/>
    <m/>
  </r>
  <r>
    <n v="8"/>
    <s v="PEI"/>
    <s v="3.4.6-COMUNICACIÓN PÚBLICA PARA EL FORTALECIMIENTO DE LA INSTITUCIONALIDAD Y LA CONFIANZA CIUDADANA"/>
    <x v="0"/>
    <x v="0"/>
    <x v="0"/>
    <s v="Alianzas Internacionales para intercambio de contenidos"/>
    <s v="Medir las alianzas Internacionales para intercambio de contenidos producidos por Telemedellín."/>
    <s v="Eficiencia"/>
    <s v="Cantidad de contenidos compartidos"/>
    <s v="Trimestral"/>
    <s v="Valor alcanzado en cada trimestre. Si no se evaluó, es cero &quot;0&quot;"/>
    <n v="3"/>
    <n v="6.5000000000000006E-3"/>
    <n v="2"/>
    <n v="0"/>
    <n v="0"/>
    <m/>
    <n v="2"/>
    <s v="Suma"/>
    <n v="0.66666666666666663"/>
    <n v="4.3333333333333331E-3"/>
    <s v="Se compartieron dos contenidos con la Red TAL "/>
    <s v="En este trimestre no se relizó intercambio de contenidos. Para el próximo esperamos concretar la alianza con ATEI para el NCCI y así cumplir con la meta establecida."/>
    <s v="Continuamos afinando la manera de poder cumplir con el intercambio de los contenidos para el NCCI (Noticiero Científico y Cultural Iberoamericano) En el útlimo trimestre cumpliremos la meta propuesta."/>
    <m/>
  </r>
  <r>
    <n v="9"/>
    <s v="PEI"/>
    <s v="3.4.6-COMUNICACIÓN PÚBLICA PARA EL FORTALECIMIENTO DE LA INSTITUCIONALIDAD Y LA CONFIANZA CIUDADANA"/>
    <x v="0"/>
    <x v="0"/>
    <x v="0"/>
    <s v="Galardones"/>
    <s v="Medir los Galardones obtenidos. (Galardones obtenidos con producciones propias y/o coproducción)"/>
    <s v="Eficiencia"/>
    <s v="Sumatoria de galardones en eventos locales, nacionales e internacionales"/>
    <s v="Trimestral"/>
    <s v="Valor alcanzado en cada trimestre. Si no se evaluó, es cero &quot;0&quot;"/>
    <n v="2"/>
    <n v="6.5000000000000006E-3"/>
    <n v="1"/>
    <n v="1"/>
    <n v="0"/>
    <m/>
    <n v="2"/>
    <s v="Suma"/>
    <n v="1"/>
    <n v="6.5000000000000006E-3"/>
    <s v="En este primer trimestre la asociación de periodistas de Envigado APEhizo un reconocimiento a la verdad a Noticias Telemedellín y a nuestra Gerente por su labor en el Canal."/>
    <s v="En este trimestre Telemedellín obtuvo su primer India Catalina por el especial periodístico sobre Explotación Sexual Infantil. El canal obtuvo 9  prenominaciones, entre 967 productos presentados, y logramos 4 nominaciones entre 513 prenominados."/>
    <s v="Aún no se realiza la premiación de los premios TAL Colombia, sin embargo el canal obtuvo en julio, 8 Nominaciones en dicho certamen. La premiación se realizará en Noviembre."/>
    <m/>
  </r>
  <r>
    <n v="10"/>
    <s v="PEI"/>
    <s v="3.4.6-COMUNICACIÓN PÚBLICA PARA EL FORTALECIMIENTO DE LA INSTITUCIONALIDAD Y LA CONFIANZA CIUDADANA"/>
    <x v="1"/>
    <x v="0"/>
    <x v="0"/>
    <s v="Horas franja laboratorio de Videopodcast Podcast"/>
    <s v="Emitir horas en la franja laboratorio de Videopodcast Podcast y Videopodcast producidos en Telemedellín"/>
    <s v="Eficiencia"/>
    <s v="Sumatoria de horas emitidas en la franja semanal"/>
    <s v="Trimestral"/>
    <s v="Valor alcanzado en cada trimestre. Si no se evaluó, es cero &quot;0&quot;"/>
    <n v="336"/>
    <n v="6.5000000000000006E-3"/>
    <n v="170"/>
    <n v="137.69999999999999"/>
    <n v="55.2"/>
    <m/>
    <n v="362.9"/>
    <s v="Suma"/>
    <n v="1.0800595238095236"/>
    <n v="6.5000000000000006E-3"/>
    <s v="En este semestre estamos por encima de la meta que nos propusimos."/>
    <s v="Aunque rebajamos el número de horas emitidas en la franja, comparado con el trimestre anterior, estamos muy cerca de la meta estabelcida para el año 2025."/>
    <s v="Para este trimestre rebajamos el número de las horas emitidas en la franja sin embargo ya logramos la meta que teniamos para el año, "/>
    <m/>
  </r>
  <r>
    <n v="11"/>
    <s v="PEI"/>
    <s v="3.4.6-COMUNICACIÓN PÚBLICA PARA EL FORTALECIMIENTO DE LA INSTITUCIONALIDAD Y LA CONFIANZA CIUDADANA"/>
    <x v="1"/>
    <x v="0"/>
    <x v="0"/>
    <s v="Proyectos Podcast y Videopodcast"/>
    <s v="Medir los proyectos Podcast y Videopodcast producidos en Telemedellín"/>
    <s v="Eficiencia"/>
    <s v="Sumatoria de contenidos producidos"/>
    <s v="Trimestral"/>
    <s v="Valor alcanzado en cada trimestre. Si no se evaluó, es cero &quot;0&quot;"/>
    <n v="20"/>
    <n v="6.5000000000000006E-3"/>
    <n v="7"/>
    <n v="9"/>
    <n v="3"/>
    <m/>
    <n v="19"/>
    <s v="Suma"/>
    <n v="0.95"/>
    <n v="6.1749999999999999E-3"/>
    <s v="Emitidos: Podcast Máster_x000a_Alto Rendimiento_x000a_Halcones_x000a_Evento UPB participantes Telemedellín Academy_x000a_Producidos: Modo Laboral_x000a_Sexualidad infantil_x000a_Medellín para todas"/>
    <s v="En el segundo trimestre se hizo la producción de 9 podcast, lo que nos favorece para la meta propuesta_x000a_-Barriando_x000a_-Medellín te Cuenta - Alcaldía de Medellín_x000a_-Marketing H _x000a_-Producción para cliente de españa  _x000a_-Desde el alma_x000a_-Corporación Cariño- Sino se repara no para  _x000a_-Fabricas Unidas- FUN  _x000a_-Concejo de Medellín - Modo Podcast _x000a_-Desarrollo Económico: Medellín Emprende, historias que inspiran     _x000a_"/>
    <s v="En el tercer trimestre realizamos la producción de: _x000a_- Podcast Coporación Cariño_x000a_- Modo Podcast_x000a_- Medellín Emprende_x000a_Estamos muy cerca de alcanzar la meta anual propuesta._x000a__x000a_"/>
    <m/>
  </r>
  <r>
    <n v="12"/>
    <s v="PEI"/>
    <s v="3.4.6-COMUNICACIÓN PÚBLICA PARA EL FORTALECIMIENTO DE LA INSTITUCIONALIDAD Y LA CONFIANZA CIUDADANA"/>
    <x v="0"/>
    <x v="1"/>
    <x v="1"/>
    <s v="Engagement redes sociales"/>
    <s v="Medir el engagement de las diferentes redes sociales"/>
    <s v="Eficacia"/>
    <s v="∑(seguidores de red n x engagement de red n) / ∑seguidores de las redes"/>
    <s v="Trimestral"/>
    <s v="Valor ACUMULADO en el trimestre de evaluación."/>
    <n v="6.0000000000000001E-3"/>
    <n v="2.6000000000000002E-2"/>
    <s v="0.87%"/>
    <s v="0.62%"/>
    <s v="0.92%"/>
    <m/>
    <n v="0"/>
    <s v="Final año"/>
    <n v="0"/>
    <n v="0"/>
    <s v="Debido a la Baby Futbol, el engagement del canal subió su promedio por el contenido propio que se hizo en todas las redes sociales. "/>
    <s v="El engagement del segundo trimestre bajo debido a que no tuvimos una campaña fuerte de ciudad o evento que moviera las fibras de la ciudad. "/>
    <s v="El engagement en el tercer trimestre es el mejor debido a que tenemos el evento más importante del año para la ciudad, es la Feria de Flores "/>
    <m/>
  </r>
  <r>
    <n v="13"/>
    <s v="PEI"/>
    <s v="3.4.6-COMUNICACIÓN PÚBLICA PARA EL FORTALECIMIENTO DE LA INSTITUCIONALIDAD Y LA CONFIANZA CIUDADANA"/>
    <x v="0"/>
    <x v="1"/>
    <x v="1"/>
    <s v="Seguidores comunidad digital"/>
    <s v="Medir los seguidores en nuestra comunidad digital"/>
    <s v="Efectividad"/>
    <s v="Sumatoria de todos los seguidores y suscriptores de las redes sociales"/>
    <s v="Trimestral"/>
    <s v="Valor ACUMULADO en el trimestre de evaluación."/>
    <n v="4000000"/>
    <n v="2.6000000000000002E-2"/>
    <n v="4691003"/>
    <n v="4749002"/>
    <n v="5264997"/>
    <m/>
    <n v="0"/>
    <s v="Final año"/>
    <n v="0"/>
    <n v="0"/>
    <s v="La comunidad del canal creció sustancialmente, principalmente por la Baby Futbol. "/>
    <s v="La comunidad creció más de 120 mil usuarios / suscriptores, apalancado en el crecimiento de TIK TOK. "/>
    <s v="La comunidad sigue creciendo, debido a Tik Tok y a los videos de Facebook apalancados en los reels del noticiero digital. "/>
    <m/>
  </r>
  <r>
    <n v="14"/>
    <s v="PEI"/>
    <s v="3.4.6-COMUNICACIÓN PÚBLICA PARA EL FORTALECIMIENTO DE LA INSTITUCIONALIDAD Y LA CONFIANZA CIUDADANA"/>
    <x v="0"/>
    <x v="1"/>
    <x v="1"/>
    <s v="Tiempo de permanencia en la web"/>
    <s v="Medir el tiempo de permanencia en la página web  de Telemedellín"/>
    <s v="Eficiencia"/>
    <s v="Promedio de tiempo de permanencia en la página"/>
    <s v="Trimestral"/>
    <s v="Valor ACUMULADO en el trimestre de evaluación."/>
    <n v="100"/>
    <n v="1.95E-2"/>
    <n v="36"/>
    <n v="27"/>
    <n v="43"/>
    <m/>
    <n v="0"/>
    <s v="Final año"/>
    <n v="0"/>
    <n v="0"/>
    <s v="El tiempo de permanencia en la página bajo ya que las tranmisiones de programas y transmisiones especiales se ha bajado por no dejarlos por Derechos de Autor. "/>
    <s v="El tiempo de permanencia bajó, ya que la gente no se conectó a transmisiones completas sino a contenidos cortos, sobretodo shorts y reels. "/>
    <s v="El tiempo de permanencia subió, aunque no es el esperado. "/>
    <m/>
  </r>
  <r>
    <n v="15"/>
    <s v="PEI"/>
    <s v="3.4.6-COMUNICACIÓN PÚBLICA PARA EL FORTALECIMIENTO DE LA INSTITUCIONALIDAD Y LA CONFIANZA CIUDADANA"/>
    <x v="0"/>
    <x v="1"/>
    <x v="1"/>
    <s v="Sesiones en la página web"/>
    <s v="Medir las sesiones en la página web"/>
    <s v="Eficiencia"/>
    <s v="Sumatoria de todos los visitantes en los canales de tráfico al portal"/>
    <s v="Trimestral"/>
    <s v="Valor alcanzado en cada trimestre. Si no se evaluó, es cero &quot;0&quot;"/>
    <n v="18000000"/>
    <n v="2.6000000000000002E-2"/>
    <n v="3468332"/>
    <n v="3250115"/>
    <n v="3351000"/>
    <m/>
    <n v="10069447"/>
    <s v="Suma"/>
    <n v="0.55941372222222219"/>
    <n v="1.4544756777777779E-2"/>
    <s v="Se ha alcanzado el tráfico esperado debido a un aumento de la frecuencia en las notas publicadas y a notas virales creadas por Inteligencia Artifical. "/>
    <s v="Los 2 primeros meses del trimestre se cumplió el tráfico esperado… el tercer mes no cumplió en números, sin embargo, en el ponderado nos da el cumplimiento. "/>
    <s v="En los 2 primeros meses no se cumplio el tráfico esperado, hubo una caida por el cambio de algoritmo en SEO. Sin embargo, remontamos con la Feria de las Flores, pero no se cumplió la proyección. "/>
    <m/>
  </r>
  <r>
    <n v="16"/>
    <s v="PEI"/>
    <s v="3.4.6-COMUNICACIÓN PÚBLICA PARA EL FORTALECIMIENTO DE LA INSTITUCIONALIDAD Y LA CONFIANZA CIUDADANA"/>
    <x v="1"/>
    <x v="1"/>
    <x v="1"/>
    <s v="Plataformas de contenido "/>
    <s v="Medir la cantidad de nuevas plataformas para podcast y contenido transmedia"/>
    <s v="Eficacia"/>
    <s v="Cantidad de nuevas plataformas para podcast y contenido transmedia"/>
    <s v="Trimestral"/>
    <s v="Valor alcanzado en cada trimestre. Si no se evaluó, es cero &quot;0&quot;"/>
    <n v="4"/>
    <n v="1.3000000000000001E-2"/>
    <n v="3"/>
    <n v="0"/>
    <n v="0"/>
    <m/>
    <n v="3"/>
    <s v="Suma"/>
    <n v="0.75"/>
    <n v="9.7500000000000017E-3"/>
    <s v="No se han creado nuevas cuentas en nuevas plataformas debido a que estamos fortaleciendo las actuales con repositorio de contenidos. "/>
    <s v="No se han creado cuentas en nuevas plataformas, se están fortaleciendo comunidad en las nuevas. "/>
    <s v="No se han creado plataformas nuevas, seguimos impulsando las nueas del plan inicial, fortaleciendo las diferentes comunidades. "/>
    <m/>
  </r>
  <r>
    <n v="17"/>
    <s v="PEI"/>
    <s v="3.4.6-COMUNICACIÓN PÚBLICA PARA EL FORTALECIMIENTO DE LA INSTITUCIONALIDAD Y LA CONFIANZA CIUDADANA"/>
    <x v="0"/>
    <x v="1"/>
    <x v="1"/>
    <s v="Ingresos por plataformas digitales"/>
    <s v="Medir los ingresos económicos por plataformas digitales"/>
    <s v="Eficiencia"/>
    <s v="Sumatoria de la monetización de todas las redes y plataformas del Canal (En dolares USD)"/>
    <s v="Trimestral"/>
    <s v="Valor alcanzado en cada trimestre. Si no se evaluó, es cero &quot;0&quot;"/>
    <n v="45000"/>
    <n v="1.3000000000000001E-2"/>
    <n v="9600"/>
    <n v="12107.49"/>
    <n v="10709"/>
    <m/>
    <n v="32416.489999999998"/>
    <s v="Suma"/>
    <n v="0.72036644444444442"/>
    <n v="9.3647637777777779E-3"/>
    <s v="La monetización está por encima de lo proyectado, debido al aumento del tráfico en el sitio web. "/>
    <s v="La monetización está apalancada por youtube en su mayoria, sopesando  la falta de monetización, en el mes de junio por parte de Meta. "/>
    <s v="La monetización no fue la esperada ya que seguimos restringidos en Meta. Seguimos en el proceso de la recuperación de la página. "/>
    <m/>
  </r>
  <r>
    <n v="18"/>
    <s v="PEI"/>
    <s v="3.4.6-COMUNICACIÓN PÚBLICA PARA EL FORTALECIMIENTO DE LA INSTITUCIONALIDAD Y LA CONFIANZA CIUDADANA"/>
    <x v="0"/>
    <x v="2"/>
    <x v="2"/>
    <s v="Evaluación de imagen de Telemedellín  "/>
    <s v="Evaluar de percepción de favorabilidad de imagen de Telemedellín"/>
    <s v="Eficacia"/>
    <s v="Evaluación de percepción de favorabilidad de imagen de Telemedellín._x000a_Encuesta &quot;Medellín cómo vamos&quot;"/>
    <s v="Trimestral"/>
    <s v="Valor alcanzado en cada trimestre. Si no se evaluó, es cero &quot;0&quot;"/>
    <n v="0.74"/>
    <n v="2.6000000000000002E-2"/>
    <n v="0"/>
    <n v="0"/>
    <n v="0"/>
    <m/>
    <n v="0"/>
    <s v="Máximo"/>
    <n v="0"/>
    <n v="0"/>
    <s v="Para este primer semestre de 2025, no contamos aún con un análisis consolidado de percepción ciudadana, ya que nuestra principal fuente de referencia en esta materia es la encuesta “Medellín Cómo Vamos”, la cual aún no ha sido realizada en el presente año._x000a__x000a_Esta medición es clave para entender cómo la ciudadanía percibe la gestión del canal y el impacto de nuestros contenidos en la ciudad. Una vez se publique la nueva edición de la encuesta, retomaremos el análisis correspondiente, que será fundamental para ajustar nuestras estrategias de comunicación y seguir fortaleciendo el vínculo con nuestra audiencia."/>
    <s v="Para el segundo trimestre de 2025, no contamos aún con un análisis consolidado de percepción ciudadana, ya que nuestra principal fuente de referencia en esta materia es la encuesta “Medellín Cómo Vamos”, la cual aún no ha sido realizada en el presente año._x000a__x000a_Esta medición es clave para entender cómo la ciudadanía percibe la gestión del canal y el impacto de nuestros contenidos en la ciudad. Una vez se publique la nueva edición de la encuesta, retomaremos el análisis correspondiente, que será fundamental para ajustar nuestras estrategias de comunicación y seguir fortaleciendo el vínculo con nuestra audiencia."/>
    <s v="Durante el tercer trimestre de 2025 no se cuenta aún con un análisis actualizado de percepción ciudadana, ya que la encuesta “Medellín Cómo Vamos” no ha sido publicada este año. Una vez se conozcan sus resultados, se retomará el análisis para evaluar la gestión del canal y fortalecer la conexión con la audiencia."/>
    <m/>
  </r>
  <r>
    <n v="19"/>
    <s v="PEI"/>
    <s v="3.4.6-COMUNICACIÓN PÚBLICA PARA EL FORTALECIMIENTO DE LA INSTITUCIONALIDAD Y LA CONFIANZA CIUDADANA"/>
    <x v="0"/>
    <x v="2"/>
    <x v="2"/>
    <s v="Embajadores de marca"/>
    <s v="Evaluar la Participación de líderes de opinión en tácticas de relacionamiento. "/>
    <s v="Eficiencia"/>
    <s v="Sumatoria de participantes en la estrategia embajadores de marca"/>
    <s v="Trimestral"/>
    <s v="Valor alcanzado en cada trimestre. Si no se evaluó, es cero &quot;0&quot;"/>
    <n v="4"/>
    <n v="1.3000000000000001E-2"/>
    <n v="1"/>
    <n v="1"/>
    <n v="1"/>
    <m/>
    <n v="3"/>
    <s v="Suma"/>
    <n v="0.75"/>
    <n v="9.7500000000000017E-3"/>
    <s v="Alejandro Lopera, líder de opinión y embajador de marca del primer trimestre de 2025_x000a__x000a_Durante el primer trimestre de 2025, Alejandro Lopera se ha consolidado como nuestro líder de opinión y embajador de marca, gracias a su destacada labor como director y presentador del nuevo magacín de la mañana Hola Medallo._x000a__x000a_Con su carisma, conocimiento del territorio y cercanía con la audiencia, Alejandro ha liderado una estrategia de posicionamiento que nos ha permitido tener presencia en diversos medios de comunicación. Esto no solo ha fortalecido la visibilidad y recordación de Hola Medallo, sino que también ha contribuido de manera significativa a proyectar la gestión del canal, destacando nuestra parrilla de contenidos y el vínculo con la ciudadanía."/>
    <s v="En el segundo trimestre tuvimos la fortuna de contar con 2 embajadores de marca. Los cuales son Juan Guillermo Sanmartín y Andrés Noreña, quienes con su labor y la del equipo de producción, lograron la obtención del primer India Catalina para el canal. Ellos nos ayudaron a mostrar a Telemedellín en el ámbito nacional. Además, tuvimos la oportunidad de visitar medios de comunicación e interactuar con nuestros televidentes. "/>
    <s v="En el tercer trimestre de 2025, contamos con Sara Maya como embajadora de marca de Telemedellín, a través de su personaje “Mayita”. Su presencia en las activaciones en territorio, el proyecto Telemedellín en mi barrio y la Feria de las Flores 2025 permitió fortalecer la conexión del canal con la comunidad y visibilizar, de manera cercana y alegre, la esencia de nuestro eslogan “Aquí Te Ves”."/>
    <m/>
  </r>
  <r>
    <n v="20"/>
    <s v="PEI"/>
    <s v="3.4.6-COMUNICACIÓN PÚBLICA PARA EL FORTALECIMIENTO DE LA INSTITUCIONALIDAD Y LA CONFIANZA CIUDADANA"/>
    <x v="0"/>
    <x v="2"/>
    <x v="2"/>
    <s v="Visitantes Tour Telemedellín"/>
    <s v="Medir el número de visitantes al Tour Telemedellín"/>
    <s v="Eficacia"/>
    <s v="Sumatoria de visitantes anuales al Tour Telemedellín."/>
    <s v="Trimestral"/>
    <s v="Valor alcanzado en cada trimestre. Si no se evaluó, es cero &quot;0&quot;"/>
    <n v="8000"/>
    <n v="1.3000000000000001E-2"/>
    <n v="753"/>
    <n v="2157"/>
    <n v="2247"/>
    <m/>
    <n v="5157"/>
    <s v="Suma"/>
    <n v="0.644625"/>
    <n v="8.3801250000000004E-3"/>
    <s v="753 personas vivieron la experiencia del Tour Telemedellín, un recorrido que continúa consolidándose como una oportunidad para acercar a la ciudadanía al quehacer del canal, sus procesos de producción y su compromiso con lo público._x000a_Este número de visitantes es especialmente significativo si se tiene en cuenta que en esta época del año el público objetivo tradicional del tour —como instituciones educativas— suele estar en temporada de receso académico. Esta característica del calendario nos impulsa a explorar nuevas alternativas y formatos que nos permitan mantener la oferta activa y atractiva durante todo el año, diversificando las audiencias e integrando nuevas experiencias para públicos como familias, turistas y grupos comunitarios._x000a_El Tour Telemedellín sigue siendo una herramienta clave para fortalecer la relación con la ciudadanía y proyectar al canal como un espacio abierto, participativo y transparente. En los próximos meses continuaremos innovando en su formato y contenidos para seguir creciendo en alcance e impacto._x000a_"/>
    <s v="2.157 personas vivieron la experiencia del Tour Telemedellín en el segundo trimestre del año, triplicando la cifra alcanzada en los primeros tres meses del 2025. Esta creciente participación demuestra el interés ciudadano por conocer de cerca cómo funciona su canal público y confirma el potencial del tour como una herramienta de apropiación, pedagogía y vínculo con la audiencia._x000a__x000a_Este crecimiento cobra aún más relevancia si se considera que ocurrió durante un periodo tradicionalmente bajo para públicos escolares. Gracias a la diversificación de las audiencias y al fortalecimiento de las estrategias de promoción, logramos atraer a familias, turistas, grupos comunitarios y otras organizaciones interesadas en recorrer y entender el ecosistema de Telemedellín._x000a__x000a_De cara al segundo semestre del año, continuamos trabajando en el desarrollo de nuevas experiencias dentro del Tour, integrando propuestas temáticas, recorridos especializados y alianzas estratégicas que nos permitan no solo ampliar su alcance, sino también generar ingresos adicionales que contribuyan a la sostenibilidad del canal como medio público innovador y cercano a la gente."/>
    <s v="Durante el tercer trimestre de 2025, 2.247 personas vivieron la experiencia del Tour Telemedellín, alcanzando un 64.5% de participación frente a la meta anual. Este resultado refleja el sostenido interés ciudadano por conocer el canal desde adentro y reafirma el valor del Tour como un espacio de aprendizaje, cercanía y apropiación de lo público."/>
    <m/>
  </r>
  <r>
    <n v="21"/>
    <s v="PEI"/>
    <s v="3.4.6-COMUNICACIÓN PÚBLICA PARA EL FORTALECIMIENTO DE LA INSTITUCIONALIDAD Y LA CONFIANZA CIUDADANA"/>
    <x v="0"/>
    <x v="2"/>
    <x v="2"/>
    <s v="Experiencias temáticas en el parque Telemedellín"/>
    <s v="Medir el numero de eventos propios realizados en el parque."/>
    <s v="Eficacia"/>
    <s v="Sumatoria de eventos propios realizados en el Parque"/>
    <s v="Trimestral"/>
    <s v="Valor alcanzado en cada trimestre. Si no se evaluó, es cero &quot;0&quot;"/>
    <n v="12"/>
    <n v="1.3000000000000001E-2"/>
    <n v="0"/>
    <n v="1"/>
    <n v="4"/>
    <m/>
    <n v="5"/>
    <s v="Suma"/>
    <n v="0.41666666666666669"/>
    <n v="5.4166666666666677E-3"/>
    <s v="Durante el primer trimestre de 2025, desde Telemedellín adelantamos el proceso de estructuración de la agenda temática para los eventos que se desarrollarán en nuestro Canal Parque, con el propósito de ofrecer una programación cultural y ciudadana alineada con las dinámicas del territorio."/>
    <s v="En el mes de abril se desarrolló nuestro evento institucional &quot;Mascotas al Parque&quot;. Con la participación de diferentes marcas, actividades enfocadas al mes de los niños y los servicios habituales que tenemos para los nanim"/>
    <s v="Durante el tercer trimestre de 2025, realizamos un evento institucional interno, “Mascotas al Parque”, dirigido al público general, con actividades recreativas, marcas aliadas y servicios especializados para los animales. Además, desarrollamos tres ediciones externas de “Telemedellín en mi barrio” en los sectores de Cristo Rey, Pedregal y Manrique, que reunieron a más de 12.000 asistentes. Estas acciones fortalecieron la presencia del canal en territorio, promoviendo la participación ciudadana y consolidando el vínculo de Telemedellín como un medio público cercano, participativo y presente en la comunidad."/>
    <m/>
  </r>
  <r>
    <n v="22"/>
    <s v="PEI"/>
    <s v="3.4.6-COMUNICACIÓN PÚBLICA PARA EL FORTALECIMIENTO DE LA INSTITUCIONALIDAD Y LA CONFIANZA CIUDADANA"/>
    <x v="1"/>
    <x v="3"/>
    <x v="3"/>
    <s v="Inversión en actualización tecnológica"/>
    <s v="Medir la inversión económica en actualización tecnológica"/>
    <s v="Eficiencia"/>
    <s v="Sumatoria inversión económica en actualización tecnológica"/>
    <s v="Trimestral"/>
    <s v="Valor alcanzado en cada trimestre. Si no se evaluó, es cero &quot;0&quot;"/>
    <n v="800000000"/>
    <n v="3.2500000000000001E-2"/>
    <n v="249892000"/>
    <n v="388967984"/>
    <n v="692797728"/>
    <m/>
    <n v="1331657712"/>
    <s v="Suma"/>
    <n v="1.66457214"/>
    <n v="3.2500000000000001E-2"/>
    <s v="Se han venido ejecutando los proyectos de acuerod al plan de inversiones del 2025"/>
    <s v="Se han venido ejecutando los proyectos de acuerod al plan de inversiones del 2025"/>
    <s v="Se han venido ejecutando los proyectos de acuerdo al plan de inversiones del 2025. Se realizo una adicion presupuestal lo que permitio aumentar el numero de proyectos."/>
    <m/>
  </r>
  <r>
    <n v="23"/>
    <s v="PEI"/>
    <s v="3.4.6-COMUNICACIÓN PÚBLICA PARA EL FORTALECIMIENTO DE LA INSTITUCIONALIDAD Y LA CONFIANZA CIUDADANA"/>
    <x v="1"/>
    <x v="3"/>
    <x v="3"/>
    <s v="Proyectos 4RI"/>
    <s v="Medir los proyectos que involucren los componentes de la cuarta revolución industrial."/>
    <s v="Eficacia"/>
    <s v="Proyectos que involucren los componentes de la cuarta revolución industrial"/>
    <s v="Trimestral"/>
    <s v="Valor alcanzado en cada trimestre. Si no se evaluó, es cero &quot;0&quot;"/>
    <n v="2"/>
    <n v="1.3000000000000001E-2"/>
    <n v="0"/>
    <n v="2"/>
    <n v="1"/>
    <m/>
    <n v="3"/>
    <s v="Suma"/>
    <n v="1.5"/>
    <n v="1.3000000000000001E-2"/>
    <s v="Se vienen adelantando 2 proyectos de Inteleigencia artificial"/>
    <s v="Se pusieron en funcionamiento 2 proyectos relacionados con la IA:_x000a_- Verificación de puata en las evidencias presentadas a la Agencia._x000a_- Transcripción a texto del audio de las notagas audiovisuales grabadas por el noticiero."/>
    <s v="Se adquirio un sistemas de camaras roboticas potenciado con IA."/>
    <m/>
  </r>
  <r>
    <n v="24"/>
    <s v="PEI"/>
    <s v="3.4.6-COMUNICACIÓN PÚBLICA PARA EL FORTALECIMIENTO DE LA INSTITUCIONALIDAD Y LA CONFIANZA CIUDADANA"/>
    <x v="1"/>
    <x v="3"/>
    <x v="3"/>
    <s v="Horas en el satélite"/>
    <s v="Emitir horas en el satélite"/>
    <s v="Eficiencia"/>
    <s v="Sumatoria de horas al aíre en el satélite"/>
    <s v="Trimestral"/>
    <s v="Valor alcanzado en cada trimestre. Si no se evaluó, es cero &quot;0&quot;"/>
    <n v="8600"/>
    <n v="1.3000000000000001E-2"/>
    <n v="2160"/>
    <n v="2160"/>
    <n v="2160"/>
    <m/>
    <n v="6480"/>
    <s v="Suma"/>
    <n v="0.75348837209302322"/>
    <n v="9.7953488372093025E-3"/>
    <s v="La señal de satelite no presnto novedades en el periodo"/>
    <s v="La señal de satelite no presnto novedades en el periodo"/>
    <s v="La señal de satelite no presento novedades en el periodo"/>
    <m/>
  </r>
  <r>
    <n v="25"/>
    <s v="PEI"/>
    <s v="3.4.6-COMUNICACIÓN PÚBLICA PARA EL FORTALECIMIENTO DE LA INSTITUCIONALIDAD Y LA CONFIANZA CIUDADANA"/>
    <x v="1"/>
    <x v="3"/>
    <x v="3"/>
    <s v="Proyectos ejecutados de transformación digital"/>
    <s v="Medir los proyectos ejecutados de transformación digital"/>
    <s v="Eficacia"/>
    <s v="Proyectos ejecutados de transformación digital"/>
    <s v="Trimestral"/>
    <s v="Valor alcanzado en cada trimestre. Si no se evaluó, es cero &quot;0&quot;"/>
    <n v="15"/>
    <n v="2.6000000000000002E-2"/>
    <n v="0"/>
    <n v="8"/>
    <n v="3"/>
    <m/>
    <n v="11"/>
    <s v="Suma"/>
    <n v="0.73333333333333328"/>
    <n v="1.9066666666666666E-2"/>
    <s v="Al cierre de primer trimestre no se ha finalizado proyectos de transformación digital, pero se han comenzado diferentes proyectos que se contempla finalizarlos al cierre del segudo trimestre, tales como Plan de IA y página web. Igualmente se trabaja en mejoras a proyectos en funcionamiento como Plataforma Administrativa, Plataforma Pública y SIGDOCS."/>
    <s v="Se ha trabajado en 8 proyectos del programa de transformación digital, dentro de los cuales se tienen: _x000a__x000a_Plan de Inteligencia Artificial, Mejoras plataforma administrativa (Normograma); Mejoras Plataforma Gestión Humana, Plan de capacitaciones; Calendario de espacios, Noticiero: Transcripción de entrevistas de audio a texto, Edición: Aprovechar las herramientas de IA para tener edición y creación de imágenes en graficación más eficientes y Transversal: Capacitación de colaboradores en IA."/>
    <s v="En este trimestre se ejecutaron tres nuevos proyectos de transformación digital:_x000a__x000a_Página web_x000a_Ventana mágica _x000a_Carnet silletero de IA"/>
    <m/>
  </r>
  <r>
    <n v="26"/>
    <s v="PEI"/>
    <s v="3.4.6-COMUNICACIÓN PÚBLICA PARA EL FORTALECIMIENTO DE LA INSTITUCIONALIDAD Y LA CONFIANZA CIUDADANA"/>
    <x v="0"/>
    <x v="4"/>
    <x v="0"/>
    <s v="Talleres realizados TM Academy"/>
    <s v="Medir los talleres realizados."/>
    <s v="Eficacia"/>
    <s v="Sumatoria de talleres realizados"/>
    <s v="Trimestral"/>
    <s v="Valor alcanzado en cada trimestre. Si no se evaluó, es cero &quot;0&quot;"/>
    <n v="12"/>
    <n v="1.3000000000000001E-2"/>
    <n v="0"/>
    <n v="10"/>
    <n v="2"/>
    <m/>
    <n v="12"/>
    <s v="Suma"/>
    <n v="1"/>
    <n v="1.3000000000000001E-2"/>
    <s v="Durante este periodo no se reflejan talleres realizados. Esto se debe a que nos encontramos en etapa de planeación. En el proximo ciclo se cumpliran con los objetivos. "/>
    <s v="Durante el segundo trimestre se desarrollaron 5 talleres, lo que permitio lograr ejecucion de este indicador. _x000a_1 de abril. IA: periodismo sin periodistas. Selene Botero. 41 personas _x000a_25 de abril. Ciclo formativo de experiencias comunicacionales. 15 jovenes (3 Talleres en total)_x000a_29 de abril. El periodismo estudiantil se toma a Medellín: 100 jóvenes de_x000a_instituciones educativas hablando de periodismo.  (3 Talleres en total)_x000a_30 de abril. En alianza con UPB, 87 jóvenes participando de dos talleres_x000a_periodismo deportivo y presentación. En el marco de un evento que se_x000a_llama Visiones._x000a_29 de mayo - al 18 de junio, curso de I.A. Generativa en produccion audiovisual. 17 personas "/>
    <s v="Durante el tercer trimestre se realizaron 2 encuentros académicos, lo que permite ejecutar el indicador. Ambos se desarrollaron el 13 de agosto. Herramientas digitales para la comunicación y la incidencia. Dirigido para organizaciones sociales.           _x000a_1- IA en común: inteligencia artificial de uso local. Docente Vicente Zuluaga. _x000a_2- Producción y edición de contenidos digitales: Docente Alejandro Rivera.                         "/>
    <m/>
  </r>
  <r>
    <n v="27"/>
    <s v="PEI"/>
    <s v="3.4.6-COMUNICACIÓN PÚBLICA PARA EL FORTALECIMIENTO DE LA INSTITUCIONALIDAD Y LA CONFIANZA CIUDADANA"/>
    <x v="0"/>
    <x v="4"/>
    <x v="0"/>
    <s v="Asistentes Talleres TM Academy"/>
    <s v="Medir los asistentes actividades TM Academy."/>
    <s v="Eficacia"/>
    <s v="Sumatoria de personas asistentes a las actividades"/>
    <s v="Trimestral"/>
    <s v="Valor alcanzado en cada trimestre. Si no se evaluó, es cero &quot;0&quot;"/>
    <n v="250"/>
    <n v="1.95E-2"/>
    <n v="0"/>
    <n v="260"/>
    <n v="300"/>
    <m/>
    <n v="560"/>
    <s v="Suma"/>
    <n v="2.2400000000000002"/>
    <n v="1.95E-2"/>
    <s v="Durante este periodo, no contamos con asistentes en los talleres debido a que no se realizaron talleres. Ni actividades academicas. "/>
    <s v="Durante el segundo trimestre se registró una participación constante en las actividades académicas programadas. La asistencia reflejó interés y compromiso por parte de los participantes, lo que favoreció el desarrollo del indicador, creando contenidos valiosos para el sector audiovisual y permitió mantener una dinámica formativa activa y pertinente. "/>
    <s v="Durante el tercer trimestre se registro alta participación en 2 actividades académicas, con el público demostrando mayor interés en estos procesos, y solicitando mayores intercambios académicos.   "/>
    <m/>
  </r>
  <r>
    <n v="28"/>
    <s v="PEI"/>
    <s v="3.4.6-COMUNICACIÓN PÚBLICA PARA EL FORTALECIMIENTO DE LA INSTITUCIONALIDAD Y LA CONFIANZA CIUDADANA"/>
    <x v="0"/>
    <x v="4"/>
    <x v="0"/>
    <s v="Contenidos producidos de TM Academy"/>
    <s v="Medir los contenidos audiovisuales TM Academy. "/>
    <s v="Eficiencia"/>
    <s v="Sumatoria de contenidos audiovisuales realizados"/>
    <s v="Trimestral"/>
    <s v="Valor alcanzado en cada trimestre. Si no se evaluó, es cero &quot;0&quot;"/>
    <n v="12"/>
    <n v="1.3000000000000001E-2"/>
    <n v="5"/>
    <n v="6"/>
    <n v="7"/>
    <m/>
    <n v="18"/>
    <s v="Suma"/>
    <n v="1.5"/>
    <n v="1.3000000000000001E-2"/>
    <s v="Este indicador alcanzó 5 contenidos audiovisuales, lo que evidencia un avance en la producción prevista. Y muestra cumplimiento parcial de la meta. "/>
    <s v="Durante el segundo trimestre del año, logramos avances significativos en la ejecución del indicador relacionado con la producción de contenidos audiovisuales. Se cumplió con la meta de grabar 6 capitulos de Inspira, Estas producciones fortalecen nuestra presencia digital, y representan el cumplimiento del indicador."/>
    <s v="Durante el tercer trimestre se cumplió la meta de contenidos audiovisuales con la grabación de 7 programas Academy Inspira, todo esto se dio gracias a la optimización y capacidad para grabar. "/>
    <m/>
  </r>
  <r>
    <n v="29"/>
    <s v="PEI"/>
    <s v="3.4.6-COMUNICACIÓN PÚBLICA PARA EL FORTALECIMIENTO DE LA INSTITUCIONALIDAD Y LA CONFIANZA CIUDADANA"/>
    <x v="0"/>
    <x v="4"/>
    <x v="4"/>
    <s v="Sostenibilidad y Compromiso Social TM"/>
    <s v="Medir las actividades de sostenibilidad y compromiso social"/>
    <s v="Eficacia"/>
    <s v="Sumatoria de actividades de sostenibilidad y compromiso social"/>
    <s v="Trimestral"/>
    <s v="Valor alcanzado en cada trimestre. Si no se evaluó, es cero &quot;0&quot;"/>
    <n v="4"/>
    <n v="1.95E-2"/>
    <n v="0"/>
    <n v="0"/>
    <n v="3"/>
    <m/>
    <n v="3"/>
    <s v="Suma"/>
    <n v="0.75"/>
    <n v="1.4624999999999999E-2"/>
    <s v="El indicador de sostenibilidad y compromiso social se mantuvo en 0, lo que indica que no se desarrollaron acciones vinculadas a este componente durante este primer trimestre. Esto se da limitaciones de Planeación y articulación. Para el próximo ciclo incorporaremos actividades."/>
    <s v="El indicador de sostenibilidad y compromiso social se mantuvo en 0, lo que indica que no se desarrollaron acciones vinculadas a este componente durante este primer trimestre. Esto se da limitaciones de Planeación y articulación. Para el próximo ciclo incorporaremos actividades."/>
    <s v="Durante el tercer trimestre logramos realizar una jornada académica el 14 de julio en cual realizamos 3 acciones con el interés que todo el personal de Telemedellin aprendiera sobre la importancia y relevancia de aprender, recordar y replicar la forma correcta de la separación de residuos. Este proceso lo realizamos con EMVARIAS. 1.Charla académica sobre cómo cuidar nuestra casa y hacer uso correcto de la separación de residuos. _x000a_2.Actividad dinámica por equipos para entender cómo se logra separar bien los residuos. _x000a_3.Exposición de los equipos sobre la correcta disposición de residuos y lo que se aprendió durante el proceso. Con retroalimentación por parte de EMVARIAS. "/>
    <m/>
  </r>
  <r>
    <n v="30"/>
    <s v="PEI"/>
    <s v="3.4.6-COMUNICACIÓN PÚBLICA PARA EL FORTALECIMIENTO DE LA INSTITUCIONALIDAD Y LA CONFIANZA CIUDADANA"/>
    <x v="2"/>
    <x v="5"/>
    <x v="5"/>
    <s v="Satisfacción colaboradores de Telemedellín"/>
    <s v="Medir la satisfacción colaboradores de Telemedellín"/>
    <s v="Eficacia"/>
    <s v="% de satisfacción global"/>
    <s v="Trimestral"/>
    <s v="Valor alcanzado en cada trimestre. Si no se evaluó, es cero &quot;0&quot;"/>
    <n v="0.7"/>
    <n v="1.3000000000000001E-2"/>
    <n v="0"/>
    <n v="0"/>
    <n v="0"/>
    <m/>
    <n v="0"/>
    <s v="Máximo"/>
    <n v="0"/>
    <n v="0"/>
    <s v="se tiene proyectado realizar la evaluación en junio por medio de una encuesta, se llevará a cabo un análisis de la satisfacción de los colaboradores de Telemedellín respecto a las actividades de bienestar implementadas. Este ejercicio tiene como objetivo identificar fortalezas y áreas de mejora en las iniciativas de bienestar."/>
    <s v="Aunque se tenía proyectado realizar en el mes de junio una evaluación mediante encuesta para analizar la satisfacción de los colaboradores de Telemedellín frente a las actividades de bienestar implementadas durante el segundo trimestre, esta acción no se pudo llevar a cabo , la evaluación fue reprogramada para ejecutarse durante el tercer trimestre del año."/>
    <s v="La encuesta de Clima Lanoral  6 la ecnuesta de Riesgo Psicosocial están previstas para aplicarse en la semana del 27 al 31 de octubre de 2025. Por lo mismo aún no hay resultado de la medición. Se aplicará al 100% de los colaboradores y queda previsto el cumplimiento del indicadr para el 4to trimestre"/>
    <m/>
  </r>
  <r>
    <n v="31"/>
    <s v="PEI"/>
    <s v="3.4.6-COMUNICACIÓN PÚBLICA PARA EL FORTALECIMIENTO DE LA INSTITUCIONALIDAD Y LA CONFIANZA CIUDADANA"/>
    <x v="2"/>
    <x v="5"/>
    <x v="5"/>
    <s v="Personas impactadas en ruta de la felicidad"/>
    <s v="Medir las personas impactadas con las actividades realizadas"/>
    <s v="Eficacia"/>
    <s v="Sumatoria de colaboradores que participaron en actividades de bienestar/# de colaboradores totales) x 100 %"/>
    <s v="Trimestral"/>
    <s v="Valor ACUMULADO en el trimestre de evaluación."/>
    <n v="0.8"/>
    <n v="1.3000000000000001E-2"/>
    <n v="0.74"/>
    <n v="0.8"/>
    <n v="1"/>
    <m/>
    <n v="1"/>
    <s v="Máximo"/>
    <n v="1.25"/>
    <n v="1.3000000000000001E-2"/>
    <s v="Durante el primer trimestre, se organizaron varios eventos con alta participación, destacando las celebraciones de días especiales como el Día de la Mujer, el Día del Hombre y el Día de la Felicidad. Estas actividades fomentaron el bienestar y la cohesión del equipo."/>
    <s v="Durante el segundo trimestre, se llevaron a cabo diversos eventos con una destacada participación por parte de los colaboradores, entre ellos las celebraciones del Día del Niño, Día de la Madre y Día del Padre. Estas actividades contribuyeron significativamente al fortalecimiento del bienestar laboral y a la cohesión entre los colaboradores."/>
    <s v="En este semestre, se llevaron a cabo las siguinetes actividades: Día de la Antioqueñidad – Agradecimiento compromiso con la Feria (240 pns); Actividad de Descarga Emocional (ARL SURA) (7 pns); Actividad de acompañamiento Proyecto de Vida (ARL – Pre-pensionados - 7 pns); Actividad de Vacaciones Recreativas (30 niños - hijos colaboradores)."/>
    <m/>
  </r>
  <r>
    <n v="32"/>
    <s v="PEI"/>
    <s v="3.4.6-COMUNICACIÓN PÚBLICA PARA EL FORTALECIMIENTO DE LA INSTITUCIONALIDAD Y LA CONFIANZA CIUDADANA"/>
    <x v="2"/>
    <x v="5"/>
    <x v="5"/>
    <s v="Practicantes"/>
    <s v="Medir la contratación practicantes"/>
    <s v="Eficiencia"/>
    <s v="(# de practicantes contratados/sobre # de vacante para practicantes) x 100%"/>
    <s v="Trimestral"/>
    <s v="Valor alcanzado en cada trimestre. Si no se evaluó, es cero &quot;0&quot;"/>
    <n v="0.7"/>
    <n v="1.3000000000000001E-2"/>
    <n v="0.91"/>
    <n v="0.91"/>
    <n v="1"/>
    <m/>
    <n v="0.94000000000000006"/>
    <s v="Promedio"/>
    <n v="1.342857142857143"/>
    <n v="1.3000000000000001E-2"/>
    <s v="en el primer trimetre se contratatron 10 practicantes de los 11 que se tenian proyectados para el primere semestre "/>
    <s v="Para el segundo trimestre del año no se genero contratación de practicantes, este aplica para el tercer trimestre del año. "/>
    <s v="Para el tercier trimestre se contrataron 10 practicantes (julio) de las 10 plazas dispobibles más una adicional."/>
    <m/>
  </r>
  <r>
    <n v="33"/>
    <s v="PEI"/>
    <s v="3.4.6-COMUNICACIÓN PÚBLICA PARA EL FORTALECIMIENTO DE LA INSTITUCIONALIDAD Y LA CONFIANZA CIUDADANA"/>
    <x v="3"/>
    <x v="6"/>
    <x v="4"/>
    <s v="Utilidad antes de impuesto"/>
    <s v="Evaluar la utilidad antes de impuesto"/>
    <s v="Eficiencia"/>
    <s v="Resultado de la utilidad antes de impuesto"/>
    <s v="Trimestral"/>
    <s v="Valor ACUMULADO en el trimestre de evaluación."/>
    <s v="&gt;0"/>
    <n v="6.5000000000000006E-3"/>
    <n v="-2859236860.3600001"/>
    <n v="-2817328139.8300004"/>
    <n v="-1329673320"/>
    <m/>
    <n v="0"/>
    <s v="Final año"/>
    <n v="0"/>
    <n v="0"/>
    <s v="El primer trimestre se caracterizó por el pleno funcionamiento del canal, lo que elevó considerablemente los costos y gastos. Aunque los contratos interadministrativos ya están en ejecución, los ingresos percibidos no suplen los egresos actuales"/>
    <s v="El Segundo  trimestre el  canal sigue en pleno funcionamiento, lo que mantiene elevados considerablemente los costos y gastos. Aunque los contratos interadministrativos ya están en ejecución, los ingresos percibidos no suplen los egresos actuales pues aun no se facturan"/>
    <s v="Durante el tercer trimestre se mantiene la tendencia negativa en los resultados financieros, registrando una pérdida acumulada de $1.329 millones. Si bien se ha logrado sostener la operación del canal, los ingresos continúan siendo insuficientes para cubrir los gastos operativos debido a la disminución de transferencias y al retraso en la facturación de los contratos interadministrativos. Se recomienda fortalecer la gestión comercial y buscar mecanismos de eficiencia que permitan mejorar la relación entre ingresos y costos en el cierre del año."/>
    <m/>
  </r>
  <r>
    <n v="34"/>
    <s v="PEI"/>
    <s v="3.4.6-COMUNICACIÓN PÚBLICA PARA EL FORTALECIMIENTO DE LA INSTITUCIONALIDAD Y LA CONFIANZA CIUDADANA"/>
    <x v="3"/>
    <x v="6"/>
    <x v="4"/>
    <s v="Margen utilidad bruta"/>
    <s v="Evaluar el margen utilidad bruta"/>
    <s v="Eficiencia"/>
    <s v="(Utilidad operacional / Ingresos netos) x 100%"/>
    <s v="Trimestral"/>
    <s v="Valor ACUMULADO en el trimestre de evaluación."/>
    <s v="&gt;26%"/>
    <n v="6.5000000000000006E-3"/>
    <n v="-0.89"/>
    <n v="-0.27854076694814356"/>
    <n v="-7.9000000000000001E-2"/>
    <m/>
    <n v="0"/>
    <s v="Final año"/>
    <n v="0"/>
    <n v="0"/>
    <s v="Debido a una disminución de más del 50% en las transferencias y a que el modelo de los contratos interadministrativos retrasa su facturación, los ingresos que el canal percibe actualmente no son suficientes para cubrir sus gastos operativos"/>
    <s v="Durante el segundo trimestre se evidenció una mejora frente al primer trimestre en la relación entre la utilidad operacional y los ingresos netos, pasando de -89% a -27.9%. No obstante, el resultado sigue siendo negativo y muy por debajo de la meta establecida (&gt;26%). Esta situación se debe principalmente al desbalance entre los costos operativos y los ingresos percibidos, los cuales aún no logran compensar los niveles de gasto del canal. "/>
    <s v="Durante el tercer trimestre se mantiene una variación negativa en el margen de utilidad bruta, derivada principalmente a los costos fijos institucionales. Aunque se han adoptado medidas de control  y priorización del gasto, los resultados aún no reflejan una recuperación significativa en la relación utilidad/ingresos. Se continuará con el monitoreo del comportamiento financiero y la implementación de acciones orientadas al equilibrio presupuestal."/>
    <m/>
  </r>
  <r>
    <n v="35"/>
    <s v="PEI"/>
    <s v="3.4.6-COMUNICACIÓN PÚBLICA PARA EL FORTALECIMIENTO DE LA INSTITUCIONALIDAD Y LA CONFIANZA CIUDADANA"/>
    <x v="3"/>
    <x v="6"/>
    <x v="4"/>
    <s v="Gastos de funcionamiento"/>
    <s v="Evaluar la ejecución de gastos de funcionamiento"/>
    <s v="Eficiencia"/>
    <s v="(Gastos/ Ingresos netos) x 100%"/>
    <s v="Trimestral"/>
    <s v="Valor ACUMULADO en el trimestre de evaluación."/>
    <s v="&lt;25%"/>
    <n v="6.5000000000000006E-3"/>
    <n v="0.55700000000000005"/>
    <n v="0.36233735415688845"/>
    <n v="0.28360000000000002"/>
    <m/>
    <n v="0.28360000000000002"/>
    <s v="Final año"/>
    <n v="0.91678420310296194"/>
    <n v="5.9590973201692531E-3"/>
    <s v="Debido a una disminución de más del 50% en las transferencias y a que el modelo de los contratos interadministrativos retrasa su facturación, los ingresos que el canal percibe actualmente no son suficientes para cubrir sus gastos operativos"/>
    <s v="En el segundo trimestre se evidenció una disminución en la proporción de gastos frente a los ingresos netos, alcanzando un 36.2%, frente al 55.7% registrado en el primer trimestre. Esta variación refleja un avance positivo en el control del gasto y una mejor eficiencia en el uso de los recursos. "/>
    <s v="En el tercer trimestre se observa una mejora progresiva en la eficiencia del gasto, con una ejecución ajustada a los límites establecidos en el plan financiero institucional. La proporción de gastos de funcionamiento frente a los ingresos mantiene una tendencia descendente, lo que evidencia un manejo adecuado de los recursos y una optimización en la gestión presupuestal. Se proyecta estabilidad en la ejecución para el cierre del ejercicio fiscal."/>
    <m/>
  </r>
  <r>
    <n v="36"/>
    <s v="PEI"/>
    <s v="3.4.6-COMUNICACIÓN PÚBLICA PARA EL FORTALECIMIENTO DE LA INSTITUCIONALIDAD Y LA CONFIANZA CIUDADANA"/>
    <x v="3"/>
    <x v="6"/>
    <x v="4"/>
    <s v="Ejecución de ingresos"/>
    <s v="Medir la ejecución de ingresos"/>
    <s v="Eficiencia"/>
    <s v="(Ingresos ejecutados / Ingresos presupuestados) x 100%"/>
    <s v="Trimestral"/>
    <s v="Valor ACUMULADO en el trimestre de evaluación."/>
    <s v="&gt;97%"/>
    <n v="3.2500000000000003E-3"/>
    <n v="0.12873281797045796"/>
    <n v="0.51849896214761826"/>
    <n v="0.80881615947315055"/>
    <m/>
    <n v="0"/>
    <s v="Final año"/>
    <n v="0"/>
    <n v="0"/>
    <s v="Para el primer trimestre los ingresos por convenios es baja dado que la suscripción de contratos apenas está comenzando."/>
    <s v="Se adicionaron los recursos de balance de 2024 por valor de 5.413.992.112._x000a_Incremento en la firma de contratos. Los ingresos corresponden en su mayoría a recursos a administrar"/>
    <s v="Para el tercer trimestre se evidencia el incremento en los ingresos producto de la ejecución de los contratos interadministrativos que para el segundo semestre se incrementan las actividades culturales en la ciudad._x000a_Adicionalmente se incorporaron al presupuesto 3 mil millones de transferencias distritales"/>
    <m/>
  </r>
  <r>
    <n v="37"/>
    <s v="PEI"/>
    <s v="3.4.6-COMUNICACIÓN PÚBLICA PARA EL FORTALECIMIENTO DE LA INSTITUCIONALIDAD Y LA CONFIANZA CIUDADANA"/>
    <x v="3"/>
    <x v="6"/>
    <x v="4"/>
    <s v="Ejecución de egresos"/>
    <s v="Medir la ejecución de egresos"/>
    <s v="Eficiencia"/>
    <s v="(Egresos ejecutados / egresos presupuestados) x 100%"/>
    <s v="Trimestral"/>
    <s v="Valor ACUMULADO en el trimestre de evaluación."/>
    <s v="&gt;90%"/>
    <n v="3.2500000000000003E-3"/>
    <n v="0.45375924218623048"/>
    <n v="0.60615570276877662"/>
    <n v="0.80345674160573821"/>
    <m/>
    <n v="0"/>
    <s v="Final año"/>
    <n v="0"/>
    <n v="0"/>
    <s v="La ejecución de gastos es superior a la ejecución de ingresos ya que desde los primeros meses se comprometen recursos para contratos como la empresa de servicios temporales, contratos para la realización de programas propios y en menor medida para los contratos administrativos ya suscritos que se deben comenzar a ejecutar."/>
    <s v="El comparativo entre ingresos y gastos se ha estabilizado,gracias a los ingresos correspondientes a la suscripción de contratos "/>
    <s v="El comparativo entre ingresos y gastos se ha estabilizado,gracias a los ingresos correspondientes a la ejecución de los contratos suscripción, en contraste con una disminución de los contratos a proveedores, los cuales se firmaron en su mayoría en el primer semestre, adicional a la implementación de los contratos Marco que hacen que el recurso se comprometa por cada solicitud de los clientes y no se hagan contratos tipo bolsa."/>
    <m/>
  </r>
  <r>
    <n v="38"/>
    <s v="PEI"/>
    <s v="3.4.6-COMUNICACIÓN PÚBLICA PARA EL FORTALECIMIENTO DE LA INSTITUCIONALIDAD Y LA CONFIANZA CIUDADANA"/>
    <x v="3"/>
    <x v="6"/>
    <x v="4"/>
    <s v="Ejecución de la inversión"/>
    <s v="Medir la ejecución de la inversión"/>
    <s v="Eficiencia"/>
    <s v="(Egresos ejecutados de inversión / egresos presupuestados de inversión) x 100%"/>
    <s v="Trimestral"/>
    <s v="Valor ACUMULADO en el trimestre de evaluación."/>
    <s v="&gt;90%"/>
    <n v="6.5000000000000006E-3"/>
    <n v="0.65362599435489843"/>
    <n v="0.56910570998364118"/>
    <n v="0.69328931616739631"/>
    <m/>
    <n v="0"/>
    <s v="Final año"/>
    <n v="0"/>
    <n v="0"/>
    <s v="La ejecución de gastos de inversión es alta ya que desde los primeros meses se comprometen recursos para contratos como la empresa de servicios temporales, transporte y contratos para la realización de programas propios"/>
    <s v="La ejecucuón acumulada en el gasto de inversión bajó dado que ingresaron en el mes de junio los recursos del balance de 2024 incrementando la apropiación final en un 35%, pero no se alcanzaron a comprometer los recursos nuevos"/>
    <s v="La ejecución acumulada en el gasto de inversión incrementó levemente a pesar que ingresaron al presupuesto 3 mil millones correspondientes a transferencias distritales"/>
    <m/>
  </r>
  <r>
    <n v="39"/>
    <s v="PEI"/>
    <s v="3.4.6-COMUNICACIÓN PÚBLICA PARA EL FORTALECIMIENTO DE LA INSTITUCIONALIDAD Y LA CONFIANZA CIUDADANA"/>
    <x v="4"/>
    <x v="6"/>
    <x v="6"/>
    <s v="Ingresos por contratos"/>
    <s v="Medir los ingresos por contratos efectivos de cada vigencia"/>
    <s v="Eficacia"/>
    <s v="Sumatoria de los ingresos por contratos cada vigencia (Firmados)"/>
    <s v="Trimestral"/>
    <s v="Valor alcanzado en cada trimestre. Si no se evaluó, es cero &quot;0&quot;"/>
    <n v="35000000000"/>
    <n v="1.95E-2"/>
    <n v="15266844405"/>
    <n v="9428284091"/>
    <n v="12031614402"/>
    <m/>
    <n v="36726742898"/>
    <s v="Suma"/>
    <n v="1.0493355113714287"/>
    <n v="1.95E-2"/>
    <s v="Ánalisis de contratos firmados y en ejecución - diferente a el proceso de facturación y ejecución. _x000a_Central Medios: _x000a_Contratos: $11.045.941.414_x000a_Icentivos: $92.856.018_x000a_Negocios Audiovisuales:_x000a_Contratos: $3.555.578.942_x000a_Pauta: $215.687.958_x000a_Proyectos:_x000a_Contratos: $253.793.714_x000a_Experiencias: $6.545.000_x000a_Alquiler de espacios: $96.441.359 "/>
    <s v="Ánalisis de contratos firmados y en ejecución - diferente a el proceso de facturación y ejecución. _x000a_Central Medios: _x000a_Contratos: $1.376.410.780_x000a_Incentivos: $36.748.981_x000a_Negocios Audiovisuales:_x000a_Contratos: $2.533.000.000_x000a_Pauta: $208.689.091_x000a_Proyectos:_x000a_Contratos: $5.181.477.861_x000a_Experiencias: $0_x000a_Alquiler de espacios: $99.134.154"/>
    <s v="Ánalisis de contratos firmados y en ejecución - diferente a el proceso de facturación y ejecución. _x000a_Central Medios: _x000a_Contratos: $9.975.546.300_x000a_Incentivos: $236.489.643_x000a_Negocios Audiovisuales:_x000a_Contratos: $1.341.834.490_x000a_Pauta: $315.240.421_x000a_Proyectos:_x000a_Contratos: $90.644.328 (Adición Envigado)_x000a_Experiencias: $0_x000a_Alquiler de espacios: $71.859.220"/>
    <m/>
  </r>
  <r>
    <n v="40"/>
    <s v="PEI"/>
    <s v="3.4.6-COMUNICACIÓN PÚBLICA PARA EL FORTALECIMIENTO DE LA INSTITUCIONALIDAD Y LA CONFIANZA CIUDADANA"/>
    <x v="5"/>
    <x v="6"/>
    <x v="6"/>
    <s v="Clientes satisfechos"/>
    <s v="Medir la satisfacción de clientes de negocios y experiencias_x000a_"/>
    <s v="Eficacia"/>
    <s v="(Clientes satisfechos / Clientes encuestados) x 100%"/>
    <s v="Trimestral"/>
    <s v="Valor alcanzado en cada trimestre. Si no se evaluó, es cero &quot;0&quot;"/>
    <n v="0.81"/>
    <n v="6.4999999999999997E-3"/>
    <n v="0"/>
    <n v="0.99"/>
    <n v="0.99"/>
    <m/>
    <n v="0.99"/>
    <s v="Máximo"/>
    <n v="1.2222222222222221"/>
    <n v="6.4999999999999997E-3"/>
    <s v="Las encuestas de satisfacción de clientes se llevaran a cabo de manera general y única, estandarizando el proceso según indicaciones del área de planeación, las mismas se llevaran a cabo a partir del segundo trimestre "/>
    <s v="Se aplicaron 17 encuestas de satisfacción para clientes, con medición de 5 aspectos en los 4 productos y servicios prestados por la Agencia TM la calificación es de 4,95% ,https://docs.google.com/forms/d/1t9oLgvVbjeXSPe2JQOC1NkuMGxSgRSSiJxRo3QnIitY/edit#responseshttps://docs.google.com/forms/d/1t9oLgvVbjeXSPe2JQOC1NkuMGxSgRSSiJxRo3QnIitY/edit#responses"/>
    <s v="Durante la vigencia se aplicaron 11 encuestas con una calificación general en lo que va del año de 4,95% de satisfacción, queriendo resaltar en el presente periodo los comentarios de los clientes:_x000a_- Que buen equipo de trabajo, la calidad y el buen servicio hace que nuestros eventos salgan a la perfección._x000a_- Queremos resaltar la disponibilidad del equipo humano, siempre a encontrar soluciones y alternativas ante cada reto.   _x000a_- La transmisión de nuestro informe de gestión vigencia 2024 ante el Concejo Distrital, fue un ejercicio muy exitoso. Gracias._x000a_- Siempre he tenido muy buena respuesta por parte de ustedes, son muy diligentes_x000a_- Muy agradecidos por la apertura a participar de nuestra Escuela de Verano Saberes UPB. Una respuesta ágil en al antes, durante y después del servicio. Muchas gracias!_x000a_- Recomendado siempre para nuestros eventos._x000a_https://docs.google.com/forms/d/1t9oLgvVbjeXSPe2JQOC1NkuMGxSgRSSiJxRo3QnIitY/edit#responseshttps://docs.google.com/forms/d/1t9oLgvVbjeXSPe2JQOC1NkuMGxSgRSSiJxRo3QnIitY/edit#responses_x000a_"/>
    <m/>
  </r>
  <r>
    <n v="41"/>
    <s v="PEI"/>
    <s v="3.4.6-COMUNICACIÓN PÚBLICA PARA EL FORTALECIMIENTO DE LA INSTITUCIONALIDAD Y LA CONFIANZA CIUDADANA"/>
    <x v="4"/>
    <x v="6"/>
    <x v="6"/>
    <s v="Nuevos productos y experiencias  "/>
    <s v="Desarrollar nuevos productos y experiencias  "/>
    <s v="Eficacia"/>
    <s v="Sumatoria de nuevos servicios y experiencias desarrollados y operando"/>
    <s v="Trimestral"/>
    <s v="Valor alcanzado en cada trimestre. Si no se evaluó, es cero &quot;0&quot;"/>
    <n v="2"/>
    <n v="6.5000000000000006E-3"/>
    <n v="0"/>
    <n v="0"/>
    <n v="0"/>
    <m/>
    <n v="0"/>
    <s v="Suma"/>
    <n v="0"/>
    <n v="0"/>
    <s v="Desde la línea de proyectos se han desarrollado 6 propuestas entre academicas, ambientales y sostenibles desde las necesidades comunicacionales de los clientes a la espera de aprobación. "/>
    <s v="Para la presenta vigencia no se desarrollaron nuevos productos o servicios, se busca avanzar en el reconocimiento del proyecto Telemedellín Academy como una línea de negocios la cual está inmersa y hace parte de las demás líneas de negocio de la entidad "/>
    <s v="Para la presenta vigencia no se desarrollaron nuevos productos o servicios, se busca avanzar en el reconocimiento del proyecto Telemedellín Academy como una línea de negocios la cual está inmersa y hace parte de las demás líneas de negocio de la entidad y se está trabajando en el desarrollo de proyectos como Medellin English y otros."/>
    <m/>
  </r>
  <r>
    <n v="42"/>
    <s v="PEI"/>
    <s v="3.4.6-COMUNICACIÓN PÚBLICA PARA EL FORTALECIMIENTO DE LA INSTITUCIONALIDAD Y LA CONFIANZA CIUDADANA"/>
    <x v="4"/>
    <x v="6"/>
    <x v="6"/>
    <s v="Utilidad general Agencia y central de medios"/>
    <s v="Evaluar la utilidad neta de negocios y experiencias TM_x000a_"/>
    <s v="Eficiencia"/>
    <s v="(Ingresos/(costos más gastos) -1) * 100%"/>
    <s v="Trimestral"/>
    <s v="Valor ACUMULADO en el trimestre de evaluación."/>
    <n v="0.11"/>
    <n v="1.2999999999999999E-2"/>
    <n v="0"/>
    <n v="0"/>
    <n v="0"/>
    <m/>
    <n v="0"/>
    <s v="Final año"/>
    <n v="0"/>
    <n v="0"/>
    <s v="El ejercicio de rentabiliad está siendo revisado y estructurado por el área financiera del canal, dichos datos estaran disponibles en el tercer trimistre "/>
    <s v="El ejercicio de rentabiliad está siendo revisado y estructurado por el área financiera del canal, dichos datos estaran disponibles en el tercer trimistre "/>
    <s v="El ejercicio de rentabiliad está siendo revisado y estructurado por el área financiera del canal, dichos datos estaran disponibles en el tercer trimistre "/>
    <m/>
  </r>
  <r>
    <n v="43"/>
    <s v="Plan de acción"/>
    <s v="3.4.6-COMUNICACIÓN PÚBLICA PARA EL FORTALECIMIENTO DE LA INSTITUCIONALIDAD Y LA CONFIANZA CIUDADANA"/>
    <x v="4"/>
    <x v="6"/>
    <x v="6"/>
    <s v="Ingresos por línea de Agencia -Central de Medios (Administración delegada)"/>
    <s v="Medir los ingresos efectivos por la línea de agencia - Contratos administración Delegada"/>
    <s v="Eficacia"/>
    <s v="Sumatoria de los ingresos  por contratos efectivos  línea de agencia cada vigencia (Facturados)"/>
    <s v="Trimestral"/>
    <s v="Valor alcanzado en cada trimestre. Si no se evaluó, es cero &quot;0&quot;"/>
    <n v="13300000000"/>
    <n v="2.8000000000000004E-3"/>
    <n v="4242718668"/>
    <n v="10399701112"/>
    <n v="8800766940"/>
    <m/>
    <n v="23443186720"/>
    <s v="Suma"/>
    <n v="1.7626456180451129"/>
    <n v="2.8000000000000004E-3"/>
    <s v="Esto tiene relación con los contrados firmados y facturados, dicha facturación corresponde a recursos a administrar en el primer trimistre no se facturaron honorarios "/>
    <s v="Esto tiene relación con los contrados firmados y facturados, dicha facturación corresponde a recursos a administrar y honorarios facturados en el segundo trimestre"/>
    <s v="Esto tiene relación con los contrados firmados y facturados, dicha facturación corresponde a recursos a administrar y honorarios facturados en el tercer trimestre"/>
    <m/>
  </r>
  <r>
    <n v="44"/>
    <s v="Plan de acción"/>
    <s v="3.4.6-COMUNICACIÓN PÚBLICA PARA EL FORTALECIMIENTO DE LA INSTITUCIONALIDAD Y LA CONFIANZA CIUDADANA"/>
    <x v="4"/>
    <x v="6"/>
    <x v="6"/>
    <s v="Ingresos por línea de incentivos publicitarios"/>
    <s v="Medir los ingresos efectivos por la línea de incentivos publicitarios"/>
    <s v="Eficacia"/>
    <s v="Sumatoria de los ingresos por línea incentivos publicitarios cada vigencia (Facturados)"/>
    <s v="Trimestral"/>
    <s v="Valor alcanzado en cada trimestre. Si no se evaluó, es cero &quot;0&quot;"/>
    <n v="500000000"/>
    <n v="2.8000000000000004E-3"/>
    <n v="76369410"/>
    <n v="36748981"/>
    <n v="236489643"/>
    <m/>
    <n v="349608034"/>
    <s v="Suma"/>
    <n v="0.69921606800000002"/>
    <n v="1.9578049904000003E-3"/>
    <s v="Hace relacion a los incentivos facturados en la presentes vigencia "/>
    <s v="Hace relacion a los incentivos facturados en la presentes vigencia "/>
    <s v="Hace relacion a los incentivos facturados en la presentes vigencia "/>
    <m/>
  </r>
  <r>
    <n v="45"/>
    <s v="Plan de acción"/>
    <s v="3.4.6-COMUNICACIÓN PÚBLICA PARA EL FORTALECIMIENTO DE LA INSTITUCIONALIDAD Y LA CONFIANZA CIUDADANA"/>
    <x v="4"/>
    <x v="6"/>
    <x v="6"/>
    <s v="Ingresos por proyectos comerciales"/>
    <s v="Medir los ingresos efectivos por la línea de proyectos comerciales"/>
    <s v="Eficacia"/>
    <s v="Sumatoria de los ingresos por contratos efectivos línea proyectos comerciales (Facturados)"/>
    <s v="Trimestral"/>
    <s v="Valor alcanzado en cada trimestre. Si no se evaluó, es cero &quot;0&quot;"/>
    <n v="12400000000"/>
    <n v="2.8000000000000004E-3"/>
    <n v="0"/>
    <n v="5181477861"/>
    <n v="90644328"/>
    <m/>
    <n v="5272122189"/>
    <s v="Suma"/>
    <n v="0.42517114427419356"/>
    <n v="1.1904792039677421E-3"/>
    <s v="Esta línea obedece a proyectos por contratación de administración delegada difrentes a los ejecutados en la línea de central de medios y agencia, en el primer trimstre se adelantan gestiones que posibiliten la firma de los mismos "/>
    <s v="Hace relación a contratos firmados y en ejecución por proyectos comerciales diferente a el proceso de facturación y ejecución. "/>
    <s v="Hace relación a contratos firmados y en ejecución por proyectos comerciales diferente a el proceso de facturación y ejecución. "/>
    <m/>
  </r>
  <r>
    <n v="46"/>
    <s v="Plan de acción"/>
    <s v="3.4.6-COMUNICACIÓN PÚBLICA PARA EL FORTALECIMIENTO DE LA INSTITUCIONALIDAD Y LA CONFIANZA CIUDADANA"/>
    <x v="4"/>
    <x v="6"/>
    <x v="6"/>
    <s v="Ingresos por línea alquiler de espacios y experiencias propias"/>
    <s v="Medir los ingresos efectivos por la línea de alquiler de espacios"/>
    <s v="Eficacia"/>
    <s v="Sumatoria de los ingresos por línea de alquiler de espacios y experiencias propias (Facturados)"/>
    <s v="Trimestral"/>
    <s v="Valor alcanzado en cada trimestre. Si no se evaluó, es cero &quot;0&quot;"/>
    <n v="900000000"/>
    <n v="2.8000000000000004E-3"/>
    <n v="72208120"/>
    <n v="99134154"/>
    <n v="71859220"/>
    <m/>
    <n v="243201494"/>
    <s v="Suma"/>
    <n v="0.27022388222222221"/>
    <n v="7.5662687022222234E-4"/>
    <m/>
    <s v="Este indicar se divide en dos mundos, 1. Alquiler de espacios por favor de 300 millones d espesos 2. Experiencias propias por valor de 600 millones de pesos, es el indicador de ingresos más rezagado en su cumplimiento y dónde se hará mayor énfasis para su cumplimiento en el segundo semestre "/>
    <s v="Se avanzan en la gestión de alquiler de espacios, sin embrago se determina unas cifras y metas para 2026 más conservadoras en este item entiendo cómo se mueve el mercado y entedniendo que las expriencias y los servicios no se deben desligar de las lineas de negocio conocidas como central de medios y servicios audiovisuales "/>
    <m/>
  </r>
  <r>
    <n v="47"/>
    <s v="Plan de acción"/>
    <s v="3.4.6-COMUNICACIÓN PÚBLICA PARA EL FORTALECIMIENTO DE LA INSTITUCIONALIDAD Y LA CONFIANZA CIUDADANA"/>
    <x v="4"/>
    <x v="6"/>
    <x v="6"/>
    <s v="Ingresos por línea de servicios audiovisuales"/>
    <s v="Medir los ingresos efectivos por la línea de servicios audiovisuales"/>
    <s v="Eficacia"/>
    <s v="Sumatoria de los ingresos por línea de servicios audiovisuales  (Facturados)"/>
    <s v="Trimestral"/>
    <s v="Valor alcanzado en cada trimestre. Si no se evaluó, es cero &quot;0&quot;"/>
    <n v="8930000000"/>
    <n v="2.8000000000000004E-3"/>
    <n v="358374470"/>
    <n v="2707536877"/>
    <n v="4665228930"/>
    <m/>
    <n v="7731140277"/>
    <s v="Suma"/>
    <n v="0.86574919115341542"/>
    <n v="2.4240977352295635E-3"/>
    <s v="Este indicador hace relación a lo facturado, sin embargo existen contratos firmados de los cuales se está haciendo la ejecución y posterior faturación "/>
    <s v="Este indicador hace relación a lo facturado por otros servicios audioviduales y a contratos firmados y en ejecución, éstos últimos facturados a medida de que se presta el servicio"/>
    <s v="Este indicador hace relación a lo facturado por otros servicios audioviduales y a contratos firmados y en ejecución, éstos últimos facturados a medida de que se presta el servicio"/>
    <m/>
  </r>
  <r>
    <n v="48"/>
    <s v="Plan de acción"/>
    <s v="3.4.6-COMUNICACIÓN PÚBLICA PARA EL FORTALECIMIENTO DE LA INSTITUCIONALIDAD Y LA CONFIANZA CIUDADANA"/>
    <x v="4"/>
    <x v="6"/>
    <x v="6"/>
    <s v="Ingresos por línea de pauta comercial emitida a clientes"/>
    <s v="Medir los ingresos efectivos por la línea de pauta emitida a clientes"/>
    <s v="Eficacia"/>
    <s v="Sumatoria de los ingresos por línea de pauta comercial  (Facturados)"/>
    <s v="Trimestral"/>
    <s v="Valor alcanzado en cada trimestre. Si no se evaluó, es cero &quot;0&quot;"/>
    <n v="600000000"/>
    <n v="2.8000000000000004E-3"/>
    <n v="215687958"/>
    <n v="208689091"/>
    <n v="315240421"/>
    <m/>
    <n v="739617470"/>
    <s v="Suma"/>
    <n v="1.2326957833333334"/>
    <n v="2.8000000000000004E-3"/>
    <m/>
    <s v="Ventas facturadas $192.647.639 ($32.383.531 más que el mismo periodo del año anterior)_x000a_Se cumple con el 96% de la meta total del año _x000a_Clientes privados: $360.019.858 _x000a_Autofacturas clientes públicos: $187.933.051 _x000a_Total comercialización de pauta $576.952.909"/>
    <s v="En el tercer trimestre se alcanza y supera la meta propuesta, alcanzando emitir pauta tanto de clientes institucionales como privados."/>
    <m/>
  </r>
  <r>
    <n v="53"/>
    <s v="Plan de acción"/>
    <s v="3.4.6-COMUNICACIÓN PÚBLICA PARA EL FORTALECIMIENTO DE LA INSTITUCIONALIDAD Y LA CONFIANZA CIUDADANA"/>
    <x v="5"/>
    <x v="6"/>
    <x v="6"/>
    <s v="Indice de satisfacción Cliente interno"/>
    <s v="Medir la satisfacción clientes internos"/>
    <s v="Eficiencia"/>
    <s v="% de satisfacción por dependencia"/>
    <s v="Trimestral"/>
    <s v="Valor alcanzado en cada trimestre. Si no se evaluó, es cero &quot;0&quot;"/>
    <n v="0.85"/>
    <n v="1.3125000000000003E-2"/>
    <n v="0"/>
    <n v="0"/>
    <n v="0"/>
    <m/>
    <n v="0"/>
    <s v="Máximo"/>
    <n v="0"/>
    <n v="0"/>
    <s v="Se desarrollará en el transcurso de la vigencia. "/>
    <s v="Se desarrollará en el transcurso de la vigencia. "/>
    <s v="Se desarrollará en el transcurso de la vigencia. "/>
    <m/>
  </r>
  <r>
    <n v="54"/>
    <s v="Plan de acción"/>
    <s v="3.4.6-COMUNICACIÓN PÚBLICA PARA EL FORTALECIMIENTO DE LA INSTITUCIONALIDAD Y LA CONFIANZA CIUDADANA"/>
    <x v="5"/>
    <x v="6"/>
    <x v="6"/>
    <s v="Mapa de riesgos"/>
    <s v="Revisar y/o actualizar los mapas de riesgos del área"/>
    <s v="Efectividad"/>
    <s v="Mapas de riesgos revisado y/o actualizados"/>
    <s v="Trimestral"/>
    <s v="Valor alcanzado en cada trimestre. Si no se evaluó, es cero &quot;0&quot;"/>
    <n v="1"/>
    <n v="3.3250000000000003E-3"/>
    <n v="1"/>
    <n v="0"/>
    <n v="0"/>
    <m/>
    <n v="1"/>
    <s v="Suma"/>
    <n v="1"/>
    <n v="3.3250000000000003E-3"/>
    <s v="Gestionado"/>
    <s v="Gestionado"/>
    <s v="Gestionado"/>
    <m/>
  </r>
  <r>
    <n v="55"/>
    <s v="Plan de acción"/>
    <s v="3.4.6-COMUNICACIÓN PÚBLICA PARA EL FORTALECIMIENTO DE LA INSTITUCIONALIDAD Y LA CONFIANZA CIUDADANA"/>
    <x v="5"/>
    <x v="6"/>
    <x v="7"/>
    <s v="Actividades FURAG - MIPG"/>
    <s v="Evaluar la ejecución actividades planeadas en Furag y MIPG"/>
    <s v="Eficiencia"/>
    <s v="# Actividades realizadas/# Actividades planeadas "/>
    <s v="Trimestral"/>
    <s v="Valor ACUMULADO en el trimestre de evaluación."/>
    <n v="1"/>
    <n v="5.9500000000000013E-3"/>
    <n v="0.35"/>
    <n v="0.6"/>
    <n v="0.77"/>
    <m/>
    <n v="0.77"/>
    <s v="Acumulado"/>
    <n v="0.77"/>
    <n v="4.5815000000000014E-3"/>
    <s v="Se logró un avance del 35% respecto a las actividades planeadas. Aunque hay progreso, se requiere acelerar la ejecución en los próximos trimestres para alcanzar la meta anual."/>
    <s v="En 2T se completó un 25 % adicional sobre el avance de 1T, se completo el furag y se tuvo un incremento en el resultado del año 2024 lo cual es positivo para la entidad. Quedan pendientes las actividades de mipg que estan programadas para el segundo semestre"/>
    <s v="Se completó la totalidad de actividades asociadas al reporte FURAG, reflejando un avance del 77 % sobre la meta anual. Aún se encuentran pendientes algunas actividades de MIPG programadas para el cuarto trimestre."/>
    <m/>
  </r>
  <r>
    <n v="56"/>
    <s v="Plan de acción"/>
    <s v="3.4.6-COMUNICACIÓN PÚBLICA PARA EL FORTALECIMIENTO DE LA INSTITUCIONALIDAD Y LA CONFIANZA CIUDADANA"/>
    <x v="5"/>
    <x v="6"/>
    <x v="7"/>
    <s v="Auditorías control interno"/>
    <s v="Medir la elaboración y entrega de informes de auditorías, por el sistema de Control Interno a Telemedellín."/>
    <s v="Eficiencia"/>
    <s v="# de auditorías realizadas / # auditorias programadas"/>
    <s v="Trimestral"/>
    <s v="Valor ACUMULADO en el trimestre de evaluación."/>
    <n v="1"/>
    <n v="5.8333333333333336E-3"/>
    <n v="0.1"/>
    <n v="0.3"/>
    <n v="0.55000000000000004"/>
    <m/>
    <n v="0.55000000000000004"/>
    <s v="Acumulado"/>
    <n v="0.55000000000000004"/>
    <n v="3.2083333333333339E-3"/>
    <s v="El cumplimiento es bajo (10%). Se evidencia un retraso en la ejecución "/>
    <s v="se avanzo en un 20% y el acumulado total es del 30%, loque requiere mas esfurzo en el segundo semestre para cumplir con la meta establecidad."/>
    <s v="El cumplimiento se mantiene moderado debido a retrasos en la  ejecución de auditorías. Se han desarrollado informes parciales, pero persisten auditorías en curso que impactan el indicador"/>
    <m/>
  </r>
  <r>
    <n v="57"/>
    <s v="Plan de acción"/>
    <s v="3.4.6-COMUNICACIÓN PÚBLICA PARA EL FORTALECIMIENTO DE LA INSTITUCIONALIDAD Y LA CONFIANZA CIUDADANA"/>
    <x v="5"/>
    <x v="6"/>
    <x v="7"/>
    <s v="Cumplimiento en el desarrollo del plan de trabajo de la OCI"/>
    <s v="Realizar todas las actividades programadas en el plan para el año"/>
    <s v="Eficiencia"/>
    <s v="Actividades Terminadas / Actividades Programadas"/>
    <s v="Trimestral"/>
    <s v="Valor ACUMULADO en el trimestre de evaluación."/>
    <n v="1"/>
    <n v="5.8333333333333336E-3"/>
    <n v="0.25"/>
    <n v="0.45"/>
    <n v="0.7"/>
    <m/>
    <n v="0.7"/>
    <s v="Acumulado"/>
    <n v="0.7"/>
    <n v="4.0833333333333329E-3"/>
    <s v="Se ha cumplido con las actividades del plan anual. Se debe reforzar el cumplimiento de las programaciones para no comprometer el cierre del año."/>
    <s v="Se avanzó un 20 % en 2T, impulsado por actividades internas cumplidas."/>
    <s v="Se evidencia un avance continuo gracias a las de actividades internas planificadas del area. El 30 % restante puede alcanzarse en el cuarto trimestre manteniendo el ritmo operativo actual."/>
    <m/>
  </r>
  <r>
    <n v="58"/>
    <s v="Plan de acción"/>
    <s v="3.4.6-COMUNICACIÓN PÚBLICA PARA EL FORTALECIMIENTO DE LA INSTITUCIONALIDAD Y LA CONFIANZA CIUDADANA"/>
    <x v="5"/>
    <x v="6"/>
    <x v="7"/>
    <s v="Mapa de riesgos"/>
    <s v="Revisar y/o actualizar los mapas de riesgos de Telemedellín"/>
    <s v="Eficiencia"/>
    <s v="# de mapas de riesgos revisados/ # de mapas de riesgos existentes"/>
    <s v="Trimestral"/>
    <s v="Valor ACUMULADO en el trimestre de evaluación."/>
    <n v="1"/>
    <n v="3.3250000000000003E-3"/>
    <n v="0.4"/>
    <n v="1"/>
    <n v="1"/>
    <m/>
    <n v="1"/>
    <s v="Acumulado"/>
    <n v="1"/>
    <n v="3.3250000000000003E-3"/>
    <s v="Buen avance (40%). Se está desarrollando adecuadamente la revisión y actualización de mapas de riesgos. Se sostuvieron reuniones con la direccion tecnica, relaciones corporativas, produccion y contenidos"/>
    <s v="Se completó la revisión de todos los mapas de riesgos de la entidad gracias a la coordinación y colaboracion con las diferentes direcciones."/>
    <s v="Se cumplió completamente la meta de actualización y revisión de mapas de riesgos institucionales, producto de la coordinación entre Control Interno y las diferentes direcciones."/>
    <m/>
  </r>
  <r>
    <n v="59"/>
    <s v="Plan de acción"/>
    <s v="3.4.6-COMUNICACIÓN PÚBLICA PARA EL FORTALECIMIENTO DE LA INSTITUCIONALIDAD Y LA CONFIANZA CIUDADANA"/>
    <x v="5"/>
    <x v="6"/>
    <x v="7"/>
    <s v="Plan Anticorrupción"/>
    <s v="Realizar seguimiento al Programa de Transparencia y Ética Pública (PTEP) de Telemedellín"/>
    <s v="Eficiencia"/>
    <s v="# Seguimientos al PTEP"/>
    <s v="Trimestral"/>
    <s v="Valor alcanzado en cada trimestre. Si no se evaluó, es cero &quot;0&quot;"/>
    <n v="3"/>
    <n v="3.5000000000000005E-3"/>
    <n v="1"/>
    <n v="1"/>
    <n v="0"/>
    <m/>
    <n v="2"/>
    <s v="Suma"/>
    <n v="0.66666666666666663"/>
    <n v="2.3333333333333335E-3"/>
    <s v="se realizo el en enero el ultimo seguimiento correspondiente a diciembre de 2024 "/>
    <s v="Se realizó el seguimiento correspondiente a mayo "/>
    <s v="Esta actividad quedara completa para el cuarto trimestre"/>
    <m/>
  </r>
  <r>
    <n v="60"/>
    <s v="Plan de acción"/>
    <s v="3.4.6-COMUNICACIÓN PÚBLICA PARA EL FORTALECIMIENTO DE LA INSTITUCIONALIDAD Y LA CONFIANZA CIUDADANA"/>
    <x v="5"/>
    <x v="6"/>
    <x v="7"/>
    <s v="Seguimientos a planes de mejoramiento e indicadores"/>
    <s v="Revisar los informes de seguimientos a indicadores y planes de mejoramiento"/>
    <s v="Eficiencia"/>
    <s v="# de indicadores con soportes / # de indicadores totales"/>
    <s v="Trimestral"/>
    <s v="Valor alcanzado en cada trimestre. Si no se evaluó, es cero &quot;0&quot;"/>
    <n v="2"/>
    <n v="3.5000000000000005E-3"/>
    <n v="1"/>
    <n v="1"/>
    <n v="0"/>
    <m/>
    <n v="2"/>
    <s v="Suma"/>
    <n v="1"/>
    <n v="3.5000000000000005E-3"/>
    <s v="se realizo el seguimiento al plan de mejoramiento y fue rendido en el portal de gestion transparente"/>
    <s v="Se realizó el seguimiento al plan de mejoramiento y esta listo para ser rendido en la plataforma de gestion transparente."/>
    <s v="esta actividad ya fue cumplidad en el segundo trimestre"/>
    <m/>
  </r>
  <r>
    <n v="61"/>
    <s v="Plan de acción"/>
    <s v="3.4.6-COMUNICACIÓN PÚBLICA PARA EL FORTALECIMIENTO DE LA INSTITUCIONALIDAD Y LA CONFIANZA CIUDADANA"/>
    <x v="5"/>
    <x v="6"/>
    <x v="4"/>
    <s v="Actividades FURAG - MIPG"/>
    <s v="Evaluar la ejecución actividades planeadas en Furag y MIPG"/>
    <s v="Eficiencia"/>
    <s v="# Actividades realizadas/# Actividades planeadas "/>
    <s v="Trimestral"/>
    <s v="Valor ACUMULADO en el trimestre de evaluación."/>
    <n v="1"/>
    <n v="5.9500000000000013E-3"/>
    <n v="0"/>
    <n v="0.31"/>
    <n v="0.41"/>
    <m/>
    <n v="0.41"/>
    <s v="Acumulado"/>
    <n v="0.41"/>
    <n v="2.4395000000000003E-3"/>
    <s v="Las actividades del FURAG y MiPG iniciaran su ejecución en el segundo trimestre del 2025"/>
    <s v="Se realizan diferentes actividades de MIPG como la actualizacion de politica ambiental, actuvidades del pinar, el plan de transferencia documental."/>
    <s v="Se mantuvo el seguimiento a la ejecución de las actividades planeadas en FURAG y MIPG. Aunque se registraron avances frente a la planeación inicial, las actividades principales se concentran en el siguiente trimestre, en el que se consolidarán los resultados del proceso de evaluación institucional."/>
    <m/>
  </r>
  <r>
    <n v="62"/>
    <s v="Plan de acción"/>
    <s v="3.4.6-COMUNICACIÓN PÚBLICA PARA EL FORTALECIMIENTO DE LA INSTITUCIONALIDAD Y LA CONFIANZA CIUDADANA"/>
    <x v="5"/>
    <x v="6"/>
    <x v="4"/>
    <s v="Cumplimiento PINAR"/>
    <s v="Medir el cumplimiento del PINAR"/>
    <s v="Eficiencia"/>
    <s v="# Actividades realizadas/# Actividades planeadas "/>
    <s v="Trimestral"/>
    <s v="Valor ACUMULADO en el trimestre de evaluación."/>
    <n v="1"/>
    <n v="6.1250000000000011E-3"/>
    <n v="0.11"/>
    <n v="0.28999999999999998"/>
    <n v="0.37"/>
    <m/>
    <n v="0.37"/>
    <s v="Acumulado"/>
    <n v="0.37"/>
    <n v="2.2662500000000005E-3"/>
    <s v="Se ha cumplido a cabalidad lo proyectado ya que estas primeras actividades son de organización y clasificacion; y se tiene esperado para los ultimos trimestres las actividades de instrumentos archivisticos que tienen mas peso."/>
    <s v="Se ha cumplido a cabalidad lo proyectado ya que estas primeras actividades son de organización y clasificacion; y se tiene esperado para los ultimos trimestres las actividades de instrumentos archivisticos que tienen mas peso."/>
    <s v="Se continúa con la medición del cumplimiento del PINAR, alcanzando los objetivos proyectados para el trimestre. Las actividades programadas se han desarrollado según lo planificado, con avances sostenidos hacia el cierre anual."/>
    <m/>
  </r>
  <r>
    <n v="63"/>
    <s v="Plan de acción"/>
    <s v="3.4.6-COMUNICACIÓN PÚBLICA PARA EL FORTALECIMIENTO DE LA INSTITUCIONALIDAD Y LA CONFIANZA CIUDADANA"/>
    <x v="3"/>
    <x v="6"/>
    <x v="4"/>
    <s v="Flujo de tesorería mensualizado"/>
    <s v="Generar los flujos de tesorería mensualizado"/>
    <s v="Eficiencia"/>
    <s v="# Flujos de tesorería / 12 meses"/>
    <s v="Trimestral"/>
    <s v="Valor alcanzado en cada trimestre. Si no se evaluó, es cero &quot;0&quot;"/>
    <n v="12"/>
    <n v="6.5625000000000006E-3"/>
    <n v="3"/>
    <n v="3"/>
    <n v="3"/>
    <m/>
    <n v="9"/>
    <s v="Suma"/>
    <n v="0.75"/>
    <n v="4.9218750000000009E-3"/>
    <s v="Se han realizado los boletines de tesorería mensualmente"/>
    <s v="Se han realizado los boletines de tesorería mensualmente"/>
    <s v="Se han realizado los boletines de tesorería mensualmente"/>
    <m/>
  </r>
  <r>
    <n v="64"/>
    <s v="Plan de acción"/>
    <s v="3.4.6-COMUNICACIÓN PÚBLICA PARA EL FORTALECIMIENTO DE LA INSTITUCIONALIDAD Y LA CONFIANZA CIUDADANA"/>
    <x v="5"/>
    <x v="6"/>
    <x v="4"/>
    <s v="Indice de satisfacción Cliente interno"/>
    <s v="Medir la satisfacción clientes internos"/>
    <s v="Eficiencia"/>
    <s v="% de satisfacción por dependencia"/>
    <s v="Trimestral"/>
    <s v="Valor alcanzado en cada trimestre. Si no se evaluó, es cero &quot;0&quot;"/>
    <n v="0.85"/>
    <n v="6.1250000000000011E-3"/>
    <n v="0"/>
    <n v="0"/>
    <n v="0"/>
    <m/>
    <n v="0"/>
    <s v="Máximo"/>
    <n v="0"/>
    <n v="0"/>
    <s v="Las encuestas de satisfacción se realizaran en el Segundo trimeste 2025"/>
    <s v="Las encuestas de satisfacción se realizaran en el Segundo Semestre 2025"/>
    <s v="Las encuestas de satisfacción se realizaran en el Segundo Semestre 2025"/>
    <m/>
  </r>
  <r>
    <n v="65"/>
    <s v="Plan de acción"/>
    <s v="3.4.6-COMUNICACIÓN PÚBLICA PARA EL FORTALECIMIENTO DE LA INSTITUCIONALIDAD Y LA CONFIANZA CIUDADANA"/>
    <x v="3"/>
    <x v="6"/>
    <x v="4"/>
    <s v="Informe de costos"/>
    <s v="Generar informe mensual de costos"/>
    <s v="Eficiencia"/>
    <s v="Presentar 12 informes en el año"/>
    <s v="Trimestral"/>
    <s v="Valor alcanzado en cada trimestre. Si no se evaluó, es cero &quot;0&quot;"/>
    <n v="12"/>
    <n v="7.8750000000000001E-3"/>
    <n v="3"/>
    <n v="3"/>
    <n v="3"/>
    <m/>
    <n v="9"/>
    <s v="Suma"/>
    <n v="0.75"/>
    <n v="5.90625E-3"/>
    <s v="Se han realizado los informes de costos mensualmente"/>
    <s v="Se han realizado los informes de costos mensualmente"/>
    <s v="Se han realizado los informes de costos mensualmente"/>
    <m/>
  </r>
  <r>
    <n v="66"/>
    <s v="Plan de acción"/>
    <s v="3.4.6-COMUNICACIÓN PÚBLICA PARA EL FORTALECIMIENTO DE LA INSTITUCIONALIDAD Y LA CONFIANZA CIUDADANA"/>
    <x v="5"/>
    <x v="6"/>
    <x v="4"/>
    <s v="Mapa de riesgos"/>
    <s v="Revisar y/o actualizar los mapas de riesgos del área"/>
    <s v="Eficiencia"/>
    <s v="Mapas de riesgos revisado y/o actualizados"/>
    <s v="Trimestral"/>
    <s v="Valor alcanzado en cada trimestre. Si no se evaluó, es cero &quot;0&quot;"/>
    <n v="1"/>
    <n v="3.3250000000000003E-3"/>
    <n v="0"/>
    <n v="1"/>
    <n v="0"/>
    <m/>
    <n v="1"/>
    <s v="Suma"/>
    <n v="1"/>
    <n v="3.3250000000000003E-3"/>
    <s v="la actuaizacion se realizara en el segundo trimestre  2025"/>
    <s v="Se realiza la actualización del mapa de riesgos en conjunto entre el area de planeación control interno"/>
    <s v="Esta actividad se realizo durante el segundo trimestre"/>
    <m/>
  </r>
  <r>
    <n v="67"/>
    <s v="Plan de acción"/>
    <s v="3.4.6-COMUNICACIÓN PÚBLICA PARA EL FORTALECIMIENTO DE LA INSTITUCIONALIDAD Y LA CONFIANZA CIUDADANA"/>
    <x v="5"/>
    <x v="6"/>
    <x v="4"/>
    <s v="Plan de mantenimientos Sede"/>
    <s v="Ejecutar plan de mantenimiento Anualizado"/>
    <s v="Eficiencia"/>
    <s v="# de mantenimientos realizados"/>
    <s v="Trimestral"/>
    <s v="Valor alcanzado en cada trimestre. Si no se evaluó, es cero &quot;0&quot;"/>
    <n v="67"/>
    <n v="5.2500000000000012E-3"/>
    <n v="9"/>
    <n v="24"/>
    <n v="25"/>
    <m/>
    <n v="58"/>
    <s v="Suma"/>
    <n v="0.86567164179104472"/>
    <n v="4.5447761194029861E-3"/>
    <s v="Se realizan 5 mantenimientos a traves de contratos (AA, Ascensor, Camaras) y con nuestro personal se realizan 4 manteniminetos ( Fachada, Lavado de tanques, Podas y talas, fuentes, canaletas y talud) "/>
    <s v="Se realizan 11 mantenimientos a traves de contratos (AA, Ascensor, Camaras, Fumigacion) y con nuestro personal se realizan 13 manteniminetos ( Fachada, Lavado de tanques, Podas y talas, fuentes, canaletas y talud, drenajes, chapas, desmachada toboganes, impermeabilizacion terraza. mmto puentes y mesas de madera) "/>
    <s v="Se realizan 13 mantenimientos a traves de contratos (AA, Ascensor, Maxcontrol, Fumigacion, talanqueras, CCTV) y con nuestro personal se realizan 12 manteniminetos ( Fachada, Lavado de tanques, Podas y talas, fuentes, canaletas y talud, drenajes, chapas, desmachada toboganes, impermeabilizacion terraza. mmto puentes y mesas de madera) "/>
    <m/>
  </r>
  <r>
    <n v="68"/>
    <s v="Plan de acción"/>
    <s v="3.4.6-COMUNICACIÓN PÚBLICA PARA EL FORTALECIMIENTO DE LA INSTITUCIONALIDAD Y LA CONFIANZA CIUDADANA"/>
    <x v="5"/>
    <x v="6"/>
    <x v="0"/>
    <s v="Indice de satisfacción Cliente interno"/>
    <s v="Medir la satisfacción clientes internos"/>
    <s v="Eficiencia"/>
    <s v="% de satisfacción por dependencia"/>
    <s v="Trimestral"/>
    <s v="Valor alcanzado en cada trimestre. Si no se evaluó, es cero &quot;0&quot;"/>
    <n v="0.85"/>
    <n v="5.2500000000000012E-3"/>
    <n v="0"/>
    <n v="0"/>
    <n v="0"/>
    <m/>
    <n v="0"/>
    <s v="Máximo"/>
    <n v="0"/>
    <n v="0"/>
    <s v="La encuesta de satisfacción interna se realizará en el segundo semestre del año."/>
    <s v="Se realiza en el segundo semestre del año."/>
    <s v="Aún no se ha realizado la encuesta."/>
    <m/>
  </r>
  <r>
    <n v="69"/>
    <s v="Plan de acción"/>
    <s v="3.4.6-COMUNICACIÓN PÚBLICA PARA EL FORTALECIMIENTO DE LA INSTITUCIONALIDAD Y LA CONFIANZA CIUDADANA"/>
    <x v="0"/>
    <x v="0"/>
    <x v="0"/>
    <s v="Informes de difusión de políticas del plan de desarrollo distrital en Telemedellín"/>
    <s v="Difundir las políticas del plan de desarrollo distrital"/>
    <s v="Eficiencia"/>
    <s v="# Informes de difusión de políticas."/>
    <s v="Trimestral"/>
    <s v="Valor alcanzado en cada trimestre. Si no se evaluó, es cero &quot;0&quot;"/>
    <n v="4"/>
    <n v="5.8333333333333336E-3"/>
    <n v="0"/>
    <n v="0"/>
    <n v="0"/>
    <m/>
    <n v="0"/>
    <s v="Suma"/>
    <n v="0"/>
    <n v="0"/>
    <s v="Hasta la fecha no se han elaborado informes de difusión sobre las políticas del Plan de Desarrollo Distrital. Se tiene previsto desarrollar un primer informe durante el segundo trimestre del año."/>
    <s v="Se han enviado mensualmente los informes de horas de los programas realizados con los recursos del Distrito, pero se realizarán durante los próximos trimestres dos informes detallados  que nos permitan dar cuenta de la difusión de las políticas del Plan de Desarrollo Distrital."/>
    <s v="Se han enviado mensualmente los informes de horas de los programas realizados con los recursos del Distrito. En el último trimestre del año se consolidará la información, una vez definido el mecanismo. "/>
    <m/>
  </r>
  <r>
    <n v="70"/>
    <s v="Plan de acción"/>
    <s v="3.4.6-COMUNICACIÓN PÚBLICA PARA EL FORTALECIMIENTO DE LA INSTITUCIONALIDAD Y LA CONFIANZA CIUDADANA"/>
    <x v="5"/>
    <x v="6"/>
    <x v="0"/>
    <s v="Manuales de estilo"/>
    <s v="Construir los manuales de estilo para programas producidos por Telemedellín"/>
    <s v="Eficiencia"/>
    <s v="# manuales de estilo / # programas emitidos en la vigencia"/>
    <s v="Trimestral"/>
    <s v="Valor ACUMULADO en el trimestre de evaluación."/>
    <n v="1"/>
    <n v="8.1666666666666676E-3"/>
    <n v="0"/>
    <n v="0"/>
    <n v="0"/>
    <m/>
    <n v="0"/>
    <s v="Final año"/>
    <n v="0"/>
    <n v="0"/>
    <s v="Actualmente se están construyendo los manuales de estilo de los nuevos programas. Proyectamos lara el segundo trimestre finalizar los manuales de estilo en construcción."/>
    <s v="Se está realizando la construcción del manual de estilo del Noticiero y del contenedor de la mañana Hola Medallo. Sin embargo no se han finalizado hasta el momento"/>
    <s v="Continúa en construcción el manual de estilo del Noticiero y del Contenedor AM. A esto se le sumará la construcción de un manual de estilo Digital y un manual de Cubrimiento Electoral."/>
    <m/>
  </r>
  <r>
    <n v="71"/>
    <s v="Plan de acción"/>
    <s v="3.4.6-COMUNICACIÓN PÚBLICA PARA EL FORTALECIMIENTO DE LA INSTITUCIONALIDAD Y LA CONFIANZA CIUDADANA"/>
    <x v="5"/>
    <x v="6"/>
    <x v="0"/>
    <s v="Mapa de riesgos"/>
    <s v="Revisar y/o actualizar los mapas de riesgos del área"/>
    <s v="Eficiencia"/>
    <s v="Mapas de riesgos revisado y/o actualizados"/>
    <s v="Trimestral"/>
    <s v="Valor alcanzado en cada trimestre. Si no se evaluó, es cero &quot;0&quot;"/>
    <n v="1"/>
    <n v="3.3250000000000003E-3"/>
    <n v="1"/>
    <n v="0"/>
    <n v="0"/>
    <m/>
    <n v="1"/>
    <s v="Suma"/>
    <n v="1"/>
    <n v="3.3250000000000003E-3"/>
    <s v="Se revisó con el área de planeación el mapa de riesgos y se ajustó a las necesidades del Área de Contenidos y distrubución."/>
    <s v="En el primer trimestr se revisó con el área de planeación el mapa de riesgos y se ajustó a las necesidades del Área de Contenidos y Distrubución."/>
    <s v="En el primer trimestr se revisó con el área de planeación el mapa de riesgos y se ajustó a las necesidades del Área de Contenidos y Distrubución."/>
    <m/>
  </r>
  <r>
    <n v="72"/>
    <s v="Plan de acción"/>
    <s v="3.4.6-COMUNICACIÓN PÚBLICA PARA EL FORTALECIMIENTO DE LA INSTITUCIONALIDAD Y LA CONFIANZA CIUDADANA"/>
    <x v="5"/>
    <x v="6"/>
    <x v="2"/>
    <s v="Actividades FURAG - MIPG"/>
    <s v="Evaluar la ejecución actividades planeadas en Furag y MIPG"/>
    <s v="Eficiencia"/>
    <s v="# Actividades realizadas/# Actividades planeadas "/>
    <s v="Trimestral"/>
    <s v="Valor ACUMULADO en el trimestre de evaluación."/>
    <n v="1"/>
    <n v="5.9500000000000013E-3"/>
    <n v="0.1"/>
    <n v="0.3"/>
    <n v="0.5"/>
    <m/>
    <n v="0.5"/>
    <s v="Acumulado"/>
    <n v="0.5"/>
    <n v="2.9750000000000006E-3"/>
    <s v="En el marco del fortalecimiento de nuestra gestión institucional, durante el primer trimestre de 2025 se realizó la actualización de las políticas de comunicación de Telemedellín, con el fin de responder de manera más efectiva a los lineamientos y compromisos establecidos en los sistemas FURAG (Formulario Único de Reporte de Avance a la Gestión) y MIPG (Modelo Integrado de Planeación y Gestión)._x000a__x000a_Esta actualización se orientó a mejorar los procesos de evaluación de las actividades planeadas, promoviendo una comunicación más estratégica, transparente y alineada con los objetivos de la entidad._x000a__x000a_De cara al próximo trimestre, continuaremos con la implementación y seguimiento de estas acciones, asegurando que cada proceso comunicativo esté en sintonía con las metas institucionales y con el deber de rendir cuentas a la ciudadanía de manera clara y oportuna."/>
    <s v="Desde la Dirección de Relaciones Corporativas logramos la actualización de dos importantes actividades del Modelo Integrado de Planeación y Gestión (MIPG): definimos la política de participación ciudadana para fortalecer el vínculo con la comunidad y actualizamos el Manual de Relacionamiento del canal, reafirmando nuestro compromiso con una comunicación más cercana, transparente y efectiva."/>
    <s v="Durante el tercer trimestre de 2025  se continuaron ejecutando actividades de MIPG principalmente las relacionadas con el cumplimiento en la actualización de la sede electrónica y la publicación de información institucional en este medio."/>
    <m/>
  </r>
  <r>
    <n v="73"/>
    <s v="Plan de acción"/>
    <s v="3.4.6-COMUNICACIÓN PÚBLICA PARA EL FORTALECIMIENTO DE LA INSTITUCIONALIDAD Y LA CONFIANZA CIUDADANA"/>
    <x v="2"/>
    <x v="5"/>
    <x v="2"/>
    <s v="Capacitación en atención al publico"/>
    <s v="Medir los eventos de capacitación en atención al publico"/>
    <s v="Eficacia"/>
    <s v="# Eventos de capacitación en atención al publico"/>
    <s v="Trimestral"/>
    <s v="Valor alcanzado en cada trimestre. Si no se evaluó, es cero &quot;0&quot;"/>
    <n v="2"/>
    <n v="4.6666666666666671E-3"/>
    <n v="0"/>
    <n v="1"/>
    <n v="1"/>
    <m/>
    <n v="2"/>
    <s v="Suma"/>
    <n v="1"/>
    <n v="4.6666666666666671E-3"/>
    <s v="En línea con el compromiso institucional de fortalecer la calidad en el servicio y promover una atención más cercana, empática y eficiente, durante el segundo y tercer trimestre de 2025 se realizarán eventos de capacitación dirigidos a los equipos que tienen contacto directo con la ciudadanía._x000a_Estas jornadas formativas estarán enfocadas en el desarrollo de competencias clave para la atención al público, incluyendo habilidades comunicativas, resolución de situaciones y promoción de una cultura de servicio que refleje los valores del canal como medio público al servicio de la comunidad._x000a_"/>
    <s v="En coherencia con nuestro propósito de brindar una atención cada vez más cercana, respetuosa y alineada con los principios institucionales, se llevó a cabo una reunión con la empresa privada de vigilancia que presta sus servicios al canal._x000a_El objetivo fue fortalecer el manejo comunicacional de quienes, desde su rol, mantienen un contacto constante con la ciudadanía, garantizando que su interacción refleje los valores de Telemedellín como medio público comprometido con el buen servicio, la empatía y el respeto por la comunidad."/>
    <s v="Con el área de Servicios Generales hemos venido adelantando procesos de comunicación continua enfocados en fortalecer la forma de atención a los visitantes, alineándola con el tono y el mensaje institucional que Telemedellín busca proyectar. Estas acciones garantizan una experiencia coherente con los valores del canal, promoviendo una atención amable, respetuosa y cercana hacia los públicos internos y externos."/>
    <m/>
  </r>
  <r>
    <n v="74"/>
    <s v="Plan de acción"/>
    <s v="3.4.6-COMUNICACIÓN PÚBLICA PARA EL FORTALECIMIENTO DE LA INSTITUCIONALIDAD Y LA CONFIANZA CIUDADANA"/>
    <x v="5"/>
    <x v="6"/>
    <x v="2"/>
    <s v="Difusión de políticas institucionales"/>
    <s v="Medir la ejecución del plan de difusión de políticas institucionales"/>
    <s v="Eficiencia"/>
    <s v="Cantidad Informes de difusión entregados"/>
    <s v="Trimestral"/>
    <s v="Valor alcanzado en cada trimestre. Si no se evaluó, es cero &quot;0&quot;"/>
    <n v="1"/>
    <n v="7.000000000000001E-3"/>
    <n v="1"/>
    <n v="0"/>
    <n v="2"/>
    <m/>
    <n v="3"/>
    <s v="Suma"/>
    <n v="3"/>
    <n v="7.000000000000001E-3"/>
    <s v="En Telemedellín adelantamos un proceso de socialización y difusión de las políticas de cuidado y uso del Canal Parque, con el objetivo de fortalecer la conciencia ambiental entre nuestros visitantes y aliados._x000a__x000a_Esta iniciativa busca promover el respeto por el entorno natural del parque, así como el uso responsable de sus espacios, en línea con nuestro compromiso con la sostenibilidad y la protección del ecosistema urbano._x000a__x000a_A través de piezas informativas, actividades pedagógicas y mensajes clave en nuestros canales, invitamos a la ciudadanía a sumarse al cuidado del Canal Parque, entendiendo que su conservación es responsabilidad de todos y es parte esencial de nuestro rol como medio público."/>
    <s v="Durante el segundo trimestre de 2025 no se realizó la comunicación de nuevas políticas institucionales. Sin embargo, para el tercer trimestre se retomará este ejercicio con la socialización y difusión de políticas definidas por las diferentes áreas del canal, así como aquellas orientadas a la ciudadanía y al cuidado del entorno del Canal Parque._x000a__x000a_Nuestro propósito es seguir consolidando una cultura organizacional basada en el respeto, la sostenibilidad y el bienestar colectivo, fortaleciendo el sentido de corresponsabilidad frente al cuidado del parque y al rol de Telemedellín como medio público al servicio de todos."/>
    <s v="Durante el tercer trimestre de 2025 se socializaron las políticas de Gestión Ambiental y de uso adecuado de los espacios de trabajo, promoviendo el orden, el cuidado de los elementos electrónicos y la responsabilidad compartida en el entorno laboral. Estas acciones fortalecen la cultura organizacional de Telemedellín, orientada al respeto, la sostenibilidad y el compromiso con el buen uso de los recursos del canal."/>
    <m/>
  </r>
  <r>
    <n v="75"/>
    <s v="Plan de acción"/>
    <s v="3.4.6-COMUNICACIÓN PÚBLICA PARA EL FORTALECIMIENTO DE LA INSTITUCIONALIDAD Y LA CONFIANZA CIUDADANA"/>
    <x v="4"/>
    <x v="2"/>
    <x v="2"/>
    <s v="Gestión Free press Telemedellín"/>
    <s v="Gestionar FreePress comunicacional de Telemedellín"/>
    <s v="Efectividad"/>
    <s v="Valoración del Freepress"/>
    <s v="Trimestral"/>
    <s v="Valor alcanzado en cada trimestre. Si no se evaluó, es cero &quot;0&quot;"/>
    <n v="300000000"/>
    <n v="4.8124999999999999E-3"/>
    <n v="22759000"/>
    <n v="50069000"/>
    <n v="92000000"/>
    <m/>
    <n v="164828000"/>
    <s v="Suma"/>
    <n v="0.54942666666666662"/>
    <n v="2.6441158333333332E-3"/>
    <s v="Durante el primer trimestre de 2025, se consolidaron importantes alianzas con medios de comunicación locales y nacionales con el objetivo de fortalecer la visibilidad y el posicionamiento de nuestras producciones más destacadas. Estas gestiones de relacionamiento se enmarcaron en una estrategia de free press que permitió amplificar, sin costos publicitarios, el alcance de contenidos clave para el canal y para la ciudad._x000a_Entre los hitos más relevantes de este periodo se encuentran:_x000a_• Hola Medallo_x000a_• Premios India Catalina 2025_x000a_Estas alianzas hacen parte de una política comunicacional orientada al aprovechamiento estratégico de los medios como aliados naturales en la divulgación de contenidos de interés público, reafirmando el compromiso de Telemedellín con una comunicación abierta, participativa y cercana a la ciudadanía._x000a_"/>
    <s v="Como resultado de la estrategia de relacionamiento y gestión de medios adelantada por Telemedellín, se logró una destacada presencia en más de 15 medios de comunicación locales y nacionales gracias a la obtención del primer Premio India Catalina en la historia del canal._x000a__x000a_Este hito histórico no solo representó un reconocimiento al trabajo audiovisual del equipo, sino que también permitió amplificar su impacto a través de una estrategia de free press, sin incurrir en costos publicitarios, fortaleciendo así el posicionamiento de Telemedellín como un medio público referente en el ámbito nacional."/>
    <s v="Como parte de la estrategia de relacionamiento, Telemedellín estuvo en más de 12 medios locales y nacionales en una ronda de medios para hablar de Medellín es tu historia, Telemedellín Contigo En Todas Partes y Noticias Telemedellín. Además, tenemos al aire más de dos cuñas radiales en Estrella Stereo, fortaleciendo la presencia del canal y consolidando su posicionamiento como medio público referente en el país._x000a_"/>
    <m/>
  </r>
  <r>
    <n v="76"/>
    <s v="Plan de acción"/>
    <s v="3.4.6-COMUNICACIÓN PÚBLICA PARA EL FORTALECIMIENTO DE LA INSTITUCIONALIDAD Y LA CONFIANZA CIUDADANA"/>
    <x v="5"/>
    <x v="6"/>
    <x v="2"/>
    <s v="Indice de satisfacción Cliente interno"/>
    <s v="Medir la satisfacción clientes internos"/>
    <s v="Eficiencia"/>
    <s v="% de satisfacción por dependencia"/>
    <s v="Trimestral"/>
    <s v="Valor alcanzado en cada trimestre. Si no se evaluó, es cero &quot;0&quot;"/>
    <n v="0.85"/>
    <n v="5.2500000000000012E-3"/>
    <n v="0"/>
    <n v="0"/>
    <n v="0"/>
    <m/>
    <n v="0"/>
    <s v="Máximo"/>
    <n v="0"/>
    <n v="0"/>
    <s v="Con el propósito de fortalecer la gestión interna y mejorar continuamente nuestros procesos, a partir del segundo trimestre de 2025 se iniciará la medición del porcentaje de satisfacción por dependencia. Esta iniciativa busca recoger de manera sistemática la percepción de los colaboradores respecto a los procesos administrativos y de comunicación que se desarrollan en el canal._x000a__x000a_La medición se realizará mediante una encuesta que se aplicará una vez por semestre y que estará dirigida a todos los equipos de trabajo. A través de esta herramienta se recopilará información valiosa que permitirá identificar fortalezas, oportunidades de mejora y necesidades específicas de cada dependencia, con el fin de implementar acciones concretas que promuevan un ambiente laboral más eficiente, participativo y alineado con nuestros principios institucionales."/>
    <s v="En complemento a la medición de satisfacción por dependencia, desde Telemedellín estamos trabajando en la elaboración de campañas internas que contribuyan a mejorar la experiencia de nuestros equipos de trabajo y aumentar los niveles de satisfacción durante el segundo semestre de 2025._x000a__x000a_Estas acciones estarán enfocadas en fortalecer el sentido de pertenencia, optimizar la comunicación interna y reconocer el valor del trabajo colaborativo, en coherencia con nuestros principios institucionales y el compromiso de consolidar un entorno laboral más participativo, transparente y eficiente."/>
    <s v="La medición de satisfacción por dependencia se realizará durante el último trimestre de 2025, con el propósito de identificar oportunidades de mejora y fortalecer la experiencia de los equipos de trabajo para el 2026. Este ejercicio permitirá fortalecer el sentido de pertenencia, optimizar la comunicación interna y reafirmar el compromiso de Telemedellín con un entorno laboral participativo, transparente y colaborativo."/>
    <m/>
  </r>
  <r>
    <n v="77"/>
    <s v="Plan de acción"/>
    <s v="3.4.6-COMUNICACIÓN PÚBLICA PARA EL FORTALECIMIENTO DE LA INSTITUCIONALIDAD Y LA CONFIANZA CIUDADANA"/>
    <x v="5"/>
    <x v="6"/>
    <x v="2"/>
    <s v="Mapa de riesgos"/>
    <s v="Revisar y/o actualizar los mapas de riesgos del área"/>
    <s v="Eficiencia"/>
    <s v="Mapas de riesgos revisado y/o actualizados"/>
    <s v="Trimestral"/>
    <s v="Valor alcanzado en cada trimestre. Si no se evaluó, es cero &quot;0&quot;"/>
    <n v="1"/>
    <n v="3.3250000000000003E-3"/>
    <n v="1"/>
    <n v="0"/>
    <n v="0"/>
    <m/>
    <n v="1"/>
    <s v="Suma"/>
    <n v="1"/>
    <n v="3.3250000000000003E-3"/>
    <s v="Para este trimestre se llevó a cabo la actualización de los mapas de riesgos, en articulación con el área de Planeación y el equipo de Control Interno._x000a__x000a_Este ejercicio permitió revisar, ajustar y clasificar los riesgos institucionales con base en los nuevos retos operativos, estratégicos y normativos, fortaleciendo así nuestra capacidad para prevenir, mitigar y gestionar posibles afectaciones a los procesos del canal._x000a__x000a_La actualización de los mapas de riesgos es una herramienta clave para la toma de decisiones informada y la mejora continua, y reafirma nuestro compromiso con una gestión pública transparente, eficiente y orientada al cumplimiento de nuestros objetivos misionales."/>
    <s v="El proceso de actualización de los mapas de riesgos fue realizado en el transcurso deL primer trimestre, en coordinación con el área de Planeación y el equipo de Control Interno, cumpliendo así con lo establecido en la planificación institucional._x000a__x000a_Con esta actividad, el indicador correspondiente queda cumplido para el resto del año 2025, al haber sido revisados, ajustados y clasificados los riesgos institucionales conforme a los lineamientos técnicos y normativos vigentes. Este cumplimiento ratifica nuestro compromiso con una gestión responsable, preventiva y alineada con los principios del mejoramiento continuo."/>
    <s v="Durante el tercer trimestre de 2025, no se realizaron nuevos ajustes a los mapas de riesgos, dado que su actualización se completó en el primer trimestre del año. El indicador se mantiene cumplido, garantizando una gestión institucional preventiva y coherente con los lineamientos establecidos."/>
    <m/>
  </r>
  <r>
    <n v="78"/>
    <s v="Plan de acción"/>
    <s v="3.4.6-COMUNICACIÓN PÚBLICA PARA EL FORTALECIMIENTO DE LA INSTITUCIONALIDAD Y LA CONFIANZA CIUDADANA"/>
    <x v="5"/>
    <x v="6"/>
    <x v="2"/>
    <s v="Procedimiento Canjes y Alianzas"/>
    <s v="Revisar y/o actualizar el proceso de canjes y alianzas"/>
    <s v="Eficiencia"/>
    <s v="Procedimientos actualizados relacionados con Canjes y/o alianzas"/>
    <s v="Trimestral"/>
    <s v="Valor alcanzado en cada trimestre. Si no se evaluó, es cero &quot;0&quot;"/>
    <n v="1"/>
    <n v="7.000000000000001E-3"/>
    <n v="1"/>
    <n v="1"/>
    <n v="1"/>
    <m/>
    <n v="3"/>
    <s v="Suma"/>
    <n v="3"/>
    <n v="7.000000000000001E-3"/>
    <s v="En el primer trimestre de 2025, en Telemedellín hemos consolidado 25 alianzas estratégicas con diferentes actores del sector público, privado y social. Este avance ha sido posible gracias a un proceso estructurado que guía cada etapa de vinculación, desde la formulación hasta la ejecución."/>
    <s v="Durante el segundo trimestre, realizamos un nuevo ajuste al documento de alianzas con el propósito de precisar en qué momentos estas resultan estratégicas para fortalecer tanto la comunicación interna como externa del canal. Este ejercicio nos permite alinear las colaboraciones con los objetivos misionales de Telemedellín, asegurando que cada alianza aporte valor, coherencia y sentido a nuestras acciones comunicativas."/>
    <s v="Durante el tercer trimestre de 2025, se realizaron 20 alianzas estratégicas orientadas a fortalecer la gestión comunicativa y la presencia del canal en distintos escenarios. Estas se desarrollaron bajo el formato ajustado entre el primer y segundo trimestre, lo que ha permitido mantener una metodología unificada para la identificación, ejecución y seguimiento de las colaboraciones, garantizando su coherencia con los objetivos misionales de Telemedellín."/>
    <m/>
  </r>
  <r>
    <n v="79"/>
    <s v="Plan de acción"/>
    <s v="3.4.6-COMUNICACIÓN PÚBLICA PARA EL FORTALECIMIENTO DE LA INSTITUCIONALIDAD Y LA CONFIANZA CIUDADANA"/>
    <x v="0"/>
    <x v="2"/>
    <x v="2"/>
    <s v="Rendición pública de cuentas"/>
    <s v="Rendir ante la comunidad y el público general interesado la información de las diferentes acciones y manejos que se han realizado de la entidad."/>
    <s v="Eficacia"/>
    <s v="Cantidad de informes de gestión expuestos a la ciudadanía"/>
    <s v="Trimestral"/>
    <s v="Valor alcanzado en cada trimestre. Si no se evaluó, es cero &quot;0&quot;"/>
    <n v="1"/>
    <n v="4.6666666666666671E-3"/>
    <n v="0"/>
    <n v="0"/>
    <n v="0"/>
    <m/>
    <n v="0"/>
    <s v="Suma"/>
    <n v="0"/>
    <n v="0"/>
    <s v="Para este trimestre no se ha realizado aún el proceso de exposición de informes de gestión a la ciudadanía, ya que esta actividad se lleva a cabo entre una y dos veces al año, conforme a nuestra planificación institucional._x000a__x000a_Las fechas estimadas para este proceso de rendición de cuentas están proyectadas para la mitad del año y al cierre del mismo, de manera que podamos ofrecer un balance completo, transparente y oportuno sobre nuestras acciones, avances y resultados."/>
    <s v="Se continúa fortaleciendo la gestión del proceso de relaciones corporativas para el periodo 2025, con el propósito de contribuir a los logros estratégicos de Telemedellín e incorporar cada avance en el informe de gestión que será presentado al cierre del año"/>
    <s v="Durante el año 2025 se han desarrollado actividades, eventos y múltiples acciones orientadas a fortalecer la gestión del canal y su relación con la ciudadanía, con el propósito de rendir cuentas a la comunidad en el último mes del año, destacando los avances y resultados alcanzados en coherencia con los objetivos estratégicos de Telemedellín."/>
    <m/>
  </r>
  <r>
    <n v="80"/>
    <s v="Plan de acción"/>
    <s v="3.4.6-COMUNICACIÓN PÚBLICA PARA EL FORTALECIMIENTO DE LA INSTITUCIONALIDAD Y LA CONFIANZA CIUDADANA"/>
    <x v="5"/>
    <x v="6"/>
    <x v="3"/>
    <s v="Actividades FURAG - MIPG"/>
    <s v="Evaluar la ejecución actividades planeadas en Furag y MIPG"/>
    <s v="Eficiencia"/>
    <s v="# Actividades realizadas/# Actividades planeadas "/>
    <s v="Trimestral"/>
    <s v="Valor ACUMULADO en el trimestre de evaluación."/>
    <n v="1"/>
    <n v="5.9500000000000013E-3"/>
    <n v="0.25"/>
    <n v="0.25"/>
    <n v="0.25"/>
    <m/>
    <n v="0.75"/>
    <s v="Suma"/>
    <n v="0.75"/>
    <n v="4.4625000000000012E-3"/>
    <s v="Se han venido actualizando la dcocumentación de  acuerdo con el Plan de Seguridad y Privaviad de la Información"/>
    <s v="Se han venido actualizando la dcocumentación de  acuerdo con el Plan de Seguridad y Privaviad de la Información"/>
    <s v="Se han venido actualizando la dcocumentación de  acuerdo con el Plan de Seguridad y Privacidad de la Información"/>
    <m/>
  </r>
  <r>
    <n v="81"/>
    <s v="Plan de acción"/>
    <s v="3.4.6-COMUNICACIÓN PÚBLICA PARA EL FORTALECIMIENTO DE LA INSTITUCIONALIDAD Y LA CONFIANZA CIUDADANA"/>
    <x v="5"/>
    <x v="6"/>
    <x v="3"/>
    <s v="Gobierno digital"/>
    <s v="Medir  el alcance de resultados de Gobierno Digital en Furag"/>
    <s v="Eficacia"/>
    <s v="% obtenido en calificación Furag en gobierno digital"/>
    <s v="Trimestral"/>
    <s v="Valor ACUMULADO en el trimestre de evaluación."/>
    <n v="0.72270000000000001"/>
    <n v="8.1666666666666676E-3"/>
    <n v="0"/>
    <n v="0.80100000000000005"/>
    <n v="0"/>
    <m/>
    <n v="0.80100000000000005"/>
    <s v="Acumulado"/>
    <n v="1.1083437110834371"/>
    <n v="8.1666666666666676E-3"/>
    <s v="Aun no ha llegado le evaluación del Furag del año 2024"/>
    <s v="Se recibio el resultado del Furag en la politica de Gobierno Digital pasando de 72,27 a 80,1 con un incremento del 10,8%"/>
    <s v="Ya se realizo la evaluación del Furag"/>
    <m/>
  </r>
  <r>
    <n v="82"/>
    <s v="Plan de acción"/>
    <s v="3.4.6-COMUNICACIÓN PÚBLICA PARA EL FORTALECIMIENTO DE LA INSTITUCIONALIDAD Y LA CONFIANZA CIUDADANA"/>
    <x v="5"/>
    <x v="6"/>
    <x v="3"/>
    <s v="Indice de satisfacción Cliente interno"/>
    <s v="Medir la satisfacción clientes internos"/>
    <s v="Eficiencia"/>
    <s v="% de satisfacción por dependencia"/>
    <s v="Trimestral"/>
    <s v="Valor alcanzado en cada trimestre. Si no se evaluó, es cero &quot;0&quot;"/>
    <n v="0.85"/>
    <n v="5.2500000000000012E-3"/>
    <n v="0"/>
    <n v="0"/>
    <n v="0"/>
    <m/>
    <n v="0"/>
    <s v="Máximo"/>
    <n v="0"/>
    <n v="0"/>
    <s v="No se ha realizado evaluación de la satisfacción de los clientes"/>
    <s v="No se ha realizado evaluación de la satisfacción de los clientes"/>
    <s v="No se ha realizado evaluación de la satisfacción de los clientes"/>
    <m/>
  </r>
  <r>
    <n v="83"/>
    <s v="Plan de acción"/>
    <s v="3.4.6-COMUNICACIÓN PÚBLICA PARA EL FORTALECIMIENTO DE LA INSTITUCIONALIDAD Y LA CONFIANZA CIUDADANA"/>
    <x v="1"/>
    <x v="3"/>
    <x v="3"/>
    <s v="Mantenimiento a equipos"/>
    <s v="Medir la eficiencia en la gestión de los mantenimientos preventivos y correctivos solicitados"/>
    <s v="Eficiencia"/>
    <s v="Casos cerrados/casos solicitados"/>
    <s v="Trimestral"/>
    <s v="Valor ACUMULADO en el trimestre de evaluación."/>
    <n v="1"/>
    <n v="5.2500000000000012E-3"/>
    <n v="0.93"/>
    <n v="0.87"/>
    <n v="0.88"/>
    <m/>
    <n v="0"/>
    <s v="Final año"/>
    <n v="0"/>
    <n v="0"/>
    <s v="Se vienen atendiendo los requerimintos con normalidad"/>
    <s v="Se vienen atendiendo los requerimintos con normalidad: los casos no cerrados se deben a que estan pendientes de repuestos, diagnostico o se encunetran en un centro de servicio"/>
    <s v="Se vienen atendiendo los requerimientos con normalidad: los casos no cerrados se deben a que estan pendientes de repuestos, diagnóstico o se encunetran en un centro de servicio"/>
    <m/>
  </r>
  <r>
    <n v="84"/>
    <s v="Plan de acción"/>
    <s v="3.4.6-COMUNICACIÓN PÚBLICA PARA EL FORTALECIMIENTO DE LA INSTITUCIONALIDAD Y LA CONFIANZA CIUDADANA"/>
    <x v="5"/>
    <x v="6"/>
    <x v="3"/>
    <s v="Mapa de riesgos"/>
    <s v="Revisar y/o actualizar los mapas de riesgos del área"/>
    <s v="Eficiencia"/>
    <s v="Mapas de riesgos revisado y/o actualizados"/>
    <s v="Trimestral"/>
    <s v="Valor alcanzado en cada trimestre. Si no se evaluó, es cero &quot;0&quot;"/>
    <n v="1"/>
    <n v="3.3250000000000003E-3"/>
    <n v="1"/>
    <n v="0"/>
    <n v="0"/>
    <m/>
    <n v="1"/>
    <s v="Suma"/>
    <n v="1"/>
    <n v="3.3250000000000003E-3"/>
    <s v="Ya se realizó la revisión y actualización del mapa de riesgos del área."/>
    <s v="El mapa de riesgos se actualizó en el primer trimestre"/>
    <s v="El mapa de riesgos se actualizó en el primer trimestre"/>
    <m/>
  </r>
  <r>
    <n v="85"/>
    <s v="Plan de acción"/>
    <s v="3.4.6-COMUNICACIÓN PÚBLICA PARA EL FORTALECIMIENTO DE LA INSTITUCIONALIDAD Y LA CONFIANZA CIUDADANA"/>
    <x v="5"/>
    <x v="6"/>
    <x v="5"/>
    <s v="Actividades FURAG - MIPG"/>
    <s v="Evaluar la ejecución actividades planeadas en Furag y MIPG"/>
    <s v="Eficiencia"/>
    <s v="# Actividades realizadas/# Actividades planeadas "/>
    <s v="Trimestral"/>
    <s v="Valor ACUMULADO en el trimestre de evaluación."/>
    <n v="1"/>
    <n v="6.0287499999999994E-3"/>
    <n v="0.1"/>
    <n v="0"/>
    <n v="0.4"/>
    <m/>
    <n v="0.4"/>
    <s v="Acumulado"/>
    <n v="0.4"/>
    <n v="2.4115E-3"/>
    <s v="se realizò 1 actividad de las 10 programadas en el año (manul de conflicto de intereses) en los proximos trimestres se continua con las demàs actividades"/>
    <s v="Durante el segundo trimestre del año no fue posible ejecutar las actividades programadas en el marco del Modelo Integrado de Planeación y Gestión (MIPG. La principal razón de esta situación fue la ausencia de la jefatura del área de Gestión Humana, lo que generó limitaciones en el seguimiento y desarrollo de dichas acciones. Se proyecta la reprogramación y ejecución de estas actividades durante el segundo semestre del año, con el objetivo de cumplir los compromisos establecidos y garantizar el adecuado avance del plan de acción institucional."/>
    <s v="En este trimestre se realizó la Política de Integridad en conjunto con el área de Control Interno y se revisó por Jurídica.  Se planeó su divulgación para el mes de Octubre junto con la eleccion del Gestor de Integridad. Se revisó la planta de cargos (organizarlo en el SIGEP) y slaio el directorio de funiocarios públicos, Se analizó conflictos de interés potenciales tanto con la Gerenica como con la Gerencia Encargada, y se realizí la verificación y cargue correcto de la Declaración de Rentas."/>
    <m/>
  </r>
  <r>
    <n v="86"/>
    <s v="Plan de acción"/>
    <s v="3.4.6-COMUNICACIÓN PÚBLICA PARA EL FORTALECIMIENTO DE LA INSTITUCIONALIDAD Y LA CONFIANZA CIUDADANA"/>
    <x v="2"/>
    <x v="5"/>
    <x v="5"/>
    <s v="Capacitación en habilidades blandas"/>
    <s v="Lograr que cada colaborador participe en mínimo dos charlas en el año"/>
    <s v="Eficacia"/>
    <s v="Asistencia a capacitaciones de habilidades blandas"/>
    <s v="Trimestral"/>
    <s v="Valor alcanzado en cada trimestre. Si no se evaluó, es cero &quot;0&quot;"/>
    <n v="1"/>
    <n v="4.6666666666666671E-3"/>
    <n v="0.1"/>
    <n v="0.05"/>
    <n v="7.4999999999999997E-2"/>
    <m/>
    <n v="0.22500000000000003"/>
    <s v="Suma"/>
    <n v="0.22500000000000003"/>
    <n v="1.0500000000000002E-3"/>
    <s v="Entres los meses de febrero y marzo se llevaron a cabo 4 charlas de habilidades blandas, una en febrero y tres en marzo, de las 40 charlas proyectadas para el año 20%, obteniendo asi un procentaje de cumplimiento del 10% "/>
    <s v="Entres los meses de abril, mayo y junio se proyectaron 4 charlas enfocadas en habilidades blandas de las cuales los colaboradores de Telemdellín asistieron a 2. obteniendo asi un procentaje de cumplimiento del 15% anual "/>
    <s v="En este trimestre se realizaron las siuinetes formaciones en habilidades blandas:  conferencia Autoperdón como la verdadera abundancia (8 pnas) y  formación en inclusión al mundo organizacional con practicantes."/>
    <m/>
  </r>
  <r>
    <n v="87"/>
    <s v="Plan de acción"/>
    <s v="3.4.6-COMUNICACIÓN PÚBLICA PARA EL FORTALECIMIENTO DE LA INSTITUCIONALIDAD Y LA CONFIANZA CIUDADANA"/>
    <x v="2"/>
    <x v="5"/>
    <x v="5"/>
    <s v="Cumplimiento del Plan de Bienestar Laboral"/>
    <s v="Medir las actividades de bienestar laboral."/>
    <s v="Eficiencia"/>
    <s v="# de actividades del plan de bienestar laboral ejecutadas / # de actividades del plan de bienestar laboral programadas"/>
    <s v="Trimestral"/>
    <s v="Valor ACUMULADO en el trimestre de evaluación."/>
    <n v="1"/>
    <n v="9.3333333333333341E-3"/>
    <n v="0.14000000000000001"/>
    <n v="0.38"/>
    <n v="0.57999999999999996"/>
    <m/>
    <n v="0.57999999999999996"/>
    <s v="Acumulado"/>
    <n v="0.57999999999999996"/>
    <n v="5.4133333333333334E-3"/>
    <s v="en el primer trimestre se cumplio con 27 actividades de las 197 programadas en el año esto representa un 14%"/>
    <s v="en el segundo trimestre se cumplio con 39 actividades de las 197 programadas en el año para un acumiulado en el primer semestre de 74 actividades ejecutadas  esto representa un 38%"/>
    <s v="En el trimestre se tenían programadas 53 actividades de las cuales se ejecutaron 42, lo que significa un 79% de cumplimiento en el trimestre. Y acumulativamente hablamos de un cumplimiento de 114 de 195 en total, siendo un 58%.Actividades como por ejemplo: Jornada de relajación con masajes (18 pnas). "/>
    <m/>
  </r>
  <r>
    <n v="88"/>
    <s v="Plan de acción"/>
    <s v="3.4.6-COMUNICACIÓN PÚBLICA PARA EL FORTALECIMIENTO DE LA INSTITUCIONALIDAD Y LA CONFIANZA CIUDADANA"/>
    <x v="5"/>
    <x v="6"/>
    <x v="5"/>
    <s v="Cumplimiento del plan de capacitación"/>
    <s v="Medir las actividades del Plan de formación y capacitación"/>
    <s v="Eficiencia"/>
    <s v="# de capacitaciones ejecutadas / # de capacitaciones programadas"/>
    <s v="Trimestral"/>
    <s v="Valor ACUMULADO en el trimestre de evaluación."/>
    <n v="1"/>
    <n v="5.8333333333333336E-3"/>
    <n v="0.16"/>
    <n v="0.28000000000000003"/>
    <n v="0.84599999999999997"/>
    <m/>
    <n v="0.84599999999999997"/>
    <s v="Acumulado"/>
    <n v="0.84599999999999997"/>
    <n v="4.9350000000000002E-3"/>
    <s v="En el primer trimestre del año se programaron 8 actividades y se ejecutaron 8 actividades, entre inducciónes, gestión de seguridda y salud en el trabajo, ademas de charlas enfocadas en el ser. "/>
    <s v="En el segundo trimestre del año se programaron 10 actividades y se ejecutaron 8 actividades, entre inducciónes, gestión de seguridda y salud en el trabajo, intervención del árra juridica y técnica. "/>
    <s v="Se realizaron actividades como: Separa bien los residuos (57 pnas); Autoperdon como verdadera abundancia (7pnas); Alimentación conciente (30 pns).  Para un total de 11  actividades realizadas de 13 planeadas."/>
    <m/>
  </r>
  <r>
    <n v="89"/>
    <s v="Plan de acción"/>
    <s v="3.4.6-COMUNICACIÓN PÚBLICA PARA EL FORTALECIMIENTO DE LA INSTITUCIONALIDAD Y LA CONFIANZA CIUDADANA"/>
    <x v="2"/>
    <x v="5"/>
    <x v="5"/>
    <s v="Cumplimiento del plan de seguridad y salud en el trabajo"/>
    <s v="Realizar seguimiento al Sistema de Gestión de Seguridad y salud en el trabajo."/>
    <s v="Eficiencia"/>
    <s v="# de actividades del plan de seguridad y salud en el trabajo ejecutadas / # de actividades del plan de seguridad y salud en el trabajo programadas"/>
    <s v="Trimestral"/>
    <s v="Valor ACUMULADO en el trimestre de evaluación."/>
    <n v="1"/>
    <n v="7.000000000000001E-3"/>
    <n v="0.2"/>
    <n v="0.43"/>
    <n v="0.69"/>
    <m/>
    <n v="0.69"/>
    <s v="Acumulado"/>
    <n v="0.69"/>
    <n v="4.8300000000000001E-3"/>
    <s v="En el primer trismestre del año se programaron 45 actividades de las cuales se dio cumplimiento a 41 lo que equivale al 20% del cumplimiento anual, las actividades que se destacan son  recursos financieros, plan de capacitación, plan de formación grupos de apoyo,  inducción, evaluación inicial, entre otros"/>
    <s v="En el segundo trismestre del año se programaron 62 actividades de las cuales se dio cumplimiento a 54 para un total de 95 actividades de ñas 228 progrmadas en el año, lo que equivale al 43% del cumplimiento anual, las actividades que se destacan son  la intervención de acciones, correctivas, preventivas y de mejora, los indicadores del sistema de gestión, inspeccion a instalaciones maquinarias y equipos, investigación de accidentes entre otros.  "/>
    <s v="Para el trimestre se tenian programas 58 actividades de las cuales se cumplieron 53, para un cumplimiento de 93% trimestral.  Y de manera global tenemos 228 actividades programadas al año, con un cumplimiento de 158, loq ue corresponde a un 69%. En este trimestre se realizaron diversas actividades como: Uso de Extintores (CO2, Multipropósito, Agua); Primeros Auxilios básicos – Autoayuda para Padre Amaya_x000a_Actualización Normatividad Comité de Convivencia; 2 Lecciones aprendidas – Accidente laboral ;"/>
    <m/>
  </r>
  <r>
    <n v="90"/>
    <s v="Plan de acción"/>
    <s v="3.4.6-COMUNICACIÓN PÚBLICA PARA EL FORTALECIMIENTO DE LA INSTITUCIONALIDAD Y LA CONFIANZA CIUDADANA"/>
    <x v="2"/>
    <x v="5"/>
    <x v="5"/>
    <s v="Inducción y reinducción"/>
    <s v="Realizar ejercicios de inducción o reinduccióna los colaboradores del canal"/>
    <s v="Eficiencia"/>
    <s v="# Ejercicios de inducción o reinducción"/>
    <s v="Trimestral"/>
    <s v="Valor alcanzado en cada trimestre. Si no se evaluó, es cero &quot;0&quot;"/>
    <n v="2"/>
    <n v="5.8333333333333336E-3"/>
    <n v="0"/>
    <n v="0"/>
    <n v="0"/>
    <n v="1"/>
    <n v="1"/>
    <s v="Suma"/>
    <n v="0.5"/>
    <n v="2.9166666666666668E-3"/>
    <s v="se tiene progrmada para el segundo trimestre en junio"/>
    <s v="La realización de los ejercicios de inducción y reinducción dirigidos a los colaboradores del canal fue reprogramada para el mes de agosto, según el direccionamiento de la Gerencia. Esta decisión responde a la necesidad de articular adecuadamente los contenidos y garantizar una participación efectiva, con el fin de fortalecer el conocimiento institucional, los procesos internos y la cultura organizacional."/>
    <s v="Se programó la Reinducción Organizacional de toda la Entidad para Octubre. "/>
    <s v="Se realizó la Reinducción de toda la Entidad con sus diferentes colaboradores. Participaron presencialmente 168 pnas y las demás se les autorizó realizarlo con el formato digital. Todas fueron Evaluadas y queda registro interno. "/>
  </r>
  <r>
    <n v="91"/>
    <s v="Plan de acción"/>
    <s v="3.4.6-COMUNICACIÓN PÚBLICA PARA EL FORTALECIMIENTO DE LA INSTITUCIONALIDAD Y LA CONFIANZA CIUDADANA"/>
    <x v="2"/>
    <x v="5"/>
    <x v="5"/>
    <s v="Inducción y reinducción"/>
    <s v="Medir el % personas con procesos de inducción"/>
    <s v="Eficacia"/>
    <s v="# personas con inducción / # personas nuevos ingresos al canal."/>
    <s v="Trimestral"/>
    <s v="Valor ACUMULADO en el trimestre de evaluación."/>
    <n v="0.9"/>
    <n v="3.5000000000000005E-3"/>
    <n v="0.85"/>
    <n v="1"/>
    <n v="1"/>
    <m/>
    <n v="1"/>
    <s v="Acumulado"/>
    <n v="1.1111111111111112"/>
    <n v="3.5000000000000005E-3"/>
    <s v="Se le realizo inducción en seguridad y salud en el trabjo a 34 personas de 40 que ingresaron nuevas a la Entidad entre los meses de enero a marzo"/>
    <s v="Se le realizo inducción en seguridad y salud en el trabajo a 40 personas de 40 personas notificadas al área de Seguridad y Salud en el Trabajo."/>
    <s v="Se realizó induccción al 100 de los ingresos, pues los practicantes que faltaban (5) y el Jefe de Gestión Humana, recibieron la inducción con la Reinducción."/>
    <m/>
  </r>
  <r>
    <n v="92"/>
    <s v="Plan de acción"/>
    <s v="3.4.6-COMUNICACIÓN PÚBLICA PARA EL FORTALECIMIENTO DE LA INSTITUCIONALIDAD Y LA CONFIANZA CIUDADANA"/>
    <x v="5"/>
    <x v="6"/>
    <x v="5"/>
    <s v="Mapa de riesgos"/>
    <s v="Revisar y/o actualizar los mapas de riesgos del área"/>
    <s v="Eficiencia"/>
    <s v="Mapas de riesgos revisado y/o actualizados"/>
    <s v="Trimestral"/>
    <s v="Valor alcanzado en cada trimestre. Si no se evaluó, es cero &quot;0&quot;"/>
    <n v="1"/>
    <n v="3.4037500000000005E-3"/>
    <n v="0"/>
    <n v="1"/>
    <n v="0"/>
    <m/>
    <n v="1"/>
    <s v="Suma"/>
    <n v="1"/>
    <n v="3.4037500000000005E-3"/>
    <s v="se tiene programado la actualizaciòn para el segundo trimestre"/>
    <s v="Durante el mes de abril se llevó a cabo la actualización de los mapas de riesgos correspondientes a las áreas de Gestión Humana y Seguridad y Salud en el Trabajo. Esta actividad se desarrolló en articulación con las dependencias de Control Interno y Planeación, con el fin de asegurar una revisión integral y alineada con los lineamientos institucionales y normativos."/>
    <s v="Se cumplió en trimestre pasado."/>
    <m/>
  </r>
  <r>
    <n v="93"/>
    <s v="Plan de acción"/>
    <s v="3.4.6-COMUNICACIÓN PÚBLICA PARA EL FORTALECIMIENTO DE LA INSTITUCIONALIDAD Y LA CONFIANZA CIUDADANA"/>
    <x v="2"/>
    <x v="5"/>
    <x v="5"/>
    <s v="Tiquetera emocional"/>
    <s v="Aprobar e implementar la tiquetera emocional para los colaboradores"/>
    <s v="Eficacia"/>
    <s v="Aprobación e implementación de la tiquetera"/>
    <s v="Trimestral"/>
    <s v="Valor alcanzado en cada trimestre. Si no se evaluó, es cero &quot;0&quot;"/>
    <n v="1"/>
    <n v="7.000000000000001E-3"/>
    <n v="1"/>
    <n v="0"/>
    <n v="0"/>
    <m/>
    <n v="1"/>
    <s v="Suma"/>
    <n v="1"/>
    <n v="7.000000000000001E-3"/>
    <s v=" La gerencia aprobo la implementación de la tiquetera de la felicidad en el mes de enero. Queda pendiente la divulgación de esta iniciativa a todo el personal."/>
    <s v="En el mes de abril se realizó el lanzamiento oficial de la Tiquetera Emocional, iniciativa orientada a fortalecer el bienestar y la salud mental de los colaboradores de Telemedellín. Desde su implementación, se ha logrado una participación activa de 47 colaboradores, quienes han accedido a los beneficios ofrecidos durante el segundo trimestre del año, contribuyendo así al fortalecimiento del clima organizacional y al equilibrio entre la vida laboral y personal."/>
    <s v="Se aprobó desde el primer trimestre  y hoy hay radicadas un hasta el 29 de septiembre, 77 colaboradores haciendo uso de la Tiquetera."/>
    <m/>
  </r>
  <r>
    <n v="94"/>
    <s v="Plan de acción"/>
    <s v="3.4.6-COMUNICACIÓN PÚBLICA PARA EL FORTALECIMIENTO DE LA INSTITUCIONALIDAD Y LA CONFIANZA CIUDADANA"/>
    <x v="5"/>
    <x v="6"/>
    <x v="8"/>
    <s v="Avance implementación MIPG"/>
    <s v="Evaluar la implementación y seguimiento del MIPG"/>
    <s v="Eficacia"/>
    <s v="Implementaciones ejecutadas / Implementaciones proyectadas X 100%"/>
    <s v="Trimestral"/>
    <s v="Valor ACUMULADO en el trimestre de evaluación."/>
    <n v="0.9"/>
    <n v="6.1250000000000011E-3"/>
    <n v="0.1"/>
    <n v="0.28000000000000003"/>
    <n v="0.9"/>
    <m/>
    <n v="0.9"/>
    <s v="Acumulado"/>
    <n v="1"/>
    <n v="6.1250000000000011E-3"/>
    <s v="Se han ejecutado las actividades programadas de MIPG para el primer trimestre, como la definición del Plan de Transparencia y ética pública y otras actividades relacionadas con el botón de transparencia para la página web."/>
    <s v="Se han desarrollado más actividades de MIPG en el segundo trimestre, dentro de las principales es la actualización de la matriz de riesgos, el informe de estrategia de la rendición de cuentas y un diagnóstico organizacional como base de la actualización del direccionamiento estratégico de Telemedellín."/>
    <s v="En el tercer trimestre se ejecutaron más actividades adjudicadas al proceso, dentro de las que más se destacan son: _x000a_Se implementó el sitio web de transparencia dentro de la página web de la entidad, cumpliendo con todos los requerimiento de MINTIC._x000a_Actualización de direccionamiento estratégico de la entidad_x000a_Seguimiento a los planes de Acción y Anticorrupción._x000a_"/>
    <m/>
  </r>
  <r>
    <n v="95"/>
    <s v="Plan de acción"/>
    <s v="3.4.6-COMUNICACIÓN PÚBLICA PARA EL FORTALECIMIENTO DE LA INSTITUCIONALIDAD Y LA CONFIANZA CIUDADANA"/>
    <x v="5"/>
    <x v="6"/>
    <x v="8"/>
    <s v="Evaluación FURAG "/>
    <s v="Obtener una alta calificación en el Formulario Único (FURAG)"/>
    <s v="Eficacia"/>
    <s v="Calificación institucional en el FURAG"/>
    <s v="Trimestral"/>
    <s v="Valor alcanzado en cada trimestre. Si no se evaluó, es cero &quot;0&quot;"/>
    <n v="63.1"/>
    <n v="8.1666666666666676E-3"/>
    <n v="0"/>
    <n v="67.3"/>
    <n v="0"/>
    <m/>
    <n v="67.3"/>
    <s v="Máximo"/>
    <n v="1.0665610142630744"/>
    <n v="8.1666666666666676E-3"/>
    <s v="La calificación del FURAG se recibirá en el segundo semestre del año."/>
    <s v="A finales del mes de junio se recibieron los resultados del FURAG 2024, los cuales arrojaron un Índice de Desempeño Institucional de 67,3, superando en 4,2 puntos el obtenido en 2023. Este resultado refleja avances positivos y buenas prácticas en diversas dimensiones evaluadas."/>
    <s v="Los resultados del FURAG fueron recibidos el trimestre anterior y actualmente se está en proceso de implementar las recomendaciones por parte del FURAG para mejorar aún más esta calificación en el próximo periodo."/>
    <m/>
  </r>
  <r>
    <n v="96"/>
    <s v="Plan de acción"/>
    <s v="3.4.6-COMUNICACIÓN PÚBLICA PARA EL FORTALECIMIENTO DE LA INSTITUCIONALIDAD Y LA CONFIANZA CIUDADANA"/>
    <x v="5"/>
    <x v="6"/>
    <x v="8"/>
    <s v="Indice de satisfacción Cliente interno"/>
    <s v="Medir la satisfacción clientes internos"/>
    <s v="Eficiencia"/>
    <s v="% de satisfacción por dependencia"/>
    <s v="Trimestral"/>
    <s v="Valor alcanzado en cada trimestre. Si no se evaluó, es cero &quot;0&quot;"/>
    <n v="0.85"/>
    <n v="5.2500000000000012E-3"/>
    <n v="0"/>
    <n v="0"/>
    <n v="0"/>
    <m/>
    <n v="0"/>
    <s v="Máximo"/>
    <n v="0"/>
    <n v="0"/>
    <s v="La medición de satisfacción de clientes internos se realizará en el segundo semestre del año."/>
    <s v="La medición de satisfacción de clientes internos se realizará en el segundo semestre del año."/>
    <s v="La medición de satisfacción de clientes internos se realizará a finales del segundo semestre del año."/>
    <m/>
  </r>
  <r>
    <n v="97"/>
    <s v="Plan de acción"/>
    <s v="3.4.6-COMUNICACIÓN PÚBLICA PARA EL FORTALECIMIENTO DE LA INSTITUCIONALIDAD Y LA CONFIANZA CIUDADANA"/>
    <x v="5"/>
    <x v="6"/>
    <x v="8"/>
    <s v="Informe de gestión"/>
    <s v="Rendir ante la comunidad y el público general interesado la información de las diferentes acciones y manejos que se han realizado de la entidad."/>
    <s v="Eficacia"/>
    <s v="Cantidad de informes de gestión presentados a la ciudadanía"/>
    <s v="Trimestral"/>
    <s v="Valor alcanzado en cada trimestre. Si no se evaluó, es cero &quot;0&quot;"/>
    <n v="1"/>
    <n v="5.8333333333333336E-3"/>
    <n v="0"/>
    <n v="0"/>
    <n v="0"/>
    <m/>
    <n v="0"/>
    <s v="Suma"/>
    <n v="0"/>
    <n v="0"/>
    <s v="La audiencia pública de rendición de cuentas se realiza al finalizar el periodo, se tiene proyectado presentar la rendición de cuentas en el mes de diciembre."/>
    <s v="La audiencia pública de rendición de cuentas se realiza al finalizar el periodo, se tiene proyectado presentar la rendición de cuentas en el mes de diciembre."/>
    <s v="La audiencia pública de rendición de cuentas se realiza al finalizar el periodo, se tiene proyectado presentar la rendición de cuentas en el mes de diciembre."/>
    <m/>
  </r>
  <r>
    <n v="98"/>
    <s v="Plan de acción"/>
    <s v="3.4.6-COMUNICACIÓN PÚBLICA PARA EL FORTALECIMIENTO DE LA INSTITUCIONALIDAD Y LA CONFIANZA CIUDADANA"/>
    <x v="5"/>
    <x v="6"/>
    <x v="8"/>
    <s v="Informe de gestión"/>
    <s v="Generar el documento Informe de gestión Telemedellín"/>
    <s v="Eficacia"/>
    <s v="Cantidad de informes de gestión presentados a la ciudadanía"/>
    <s v="Trimestral"/>
    <s v="Valor alcanzado en cada trimestre. Si no se evaluó, es cero &quot;0&quot;"/>
    <n v="1"/>
    <n v="5.8333333333333336E-3"/>
    <n v="0"/>
    <n v="0"/>
    <n v="0"/>
    <m/>
    <n v="0"/>
    <s v="Suma"/>
    <n v="0"/>
    <n v="0"/>
    <s v="El informe de gestión se elabora y difunde al finalizar el periodo, se tiene proyectado elaborarlo en el mes de noviembre."/>
    <s v="El informe de gestión se elabora y difunde al finalizar el periodo, se tiene proyectado elaborarlo en el mes de noviembre."/>
    <s v="El informe de gestión se elabora y difunde al finalizar el periodo, se tiene proyectado elaborarlo en el mes de noviembre."/>
    <m/>
  </r>
  <r>
    <n v="99"/>
    <s v="Plan de acción"/>
    <s v="3.4.6-COMUNICACIÓN PÚBLICA PARA EL FORTALECIMIENTO DE LA INSTITUCIONALIDAD Y LA CONFIANZA CIUDADANA"/>
    <x v="5"/>
    <x v="6"/>
    <x v="8"/>
    <s v="Mapa de riesgos"/>
    <s v="Revisar y/o actualizar los mapas de riesgos del área"/>
    <s v="Eficiencia"/>
    <s v="Mapas de riesgos revisado y/o actualizados"/>
    <s v="Trimestral"/>
    <s v="Valor alcanzado en cada trimestre. Si no se evaluó, es cero &quot;0&quot;"/>
    <n v="1"/>
    <n v="3.4037500000000005E-3"/>
    <n v="1"/>
    <n v="0"/>
    <n v="0"/>
    <m/>
    <n v="1"/>
    <s v="Suma"/>
    <n v="1"/>
    <n v="3.4037500000000005E-3"/>
    <s v="EL mapa de riesgos ha sido revisado y actualizado para la vigencia 2025."/>
    <s v="Resultado alcanzado en trimestre anterior"/>
    <s v="Resultado alcanzado en el primer trimestre del año."/>
    <m/>
  </r>
  <r>
    <n v="100"/>
    <s v="Plan de acción"/>
    <s v="3.4.6-COMUNICACIÓN PÚBLICA PARA EL FORTALECIMIENTO DE LA INSTITUCIONALIDAD Y LA CONFIANZA CIUDADANA"/>
    <x v="5"/>
    <x v="6"/>
    <x v="8"/>
    <s v="Plan Anticorrupción"/>
    <s v="Realizar seguimiento al plan de anticorrupción de Telemedellín"/>
    <s v="Eficiencia"/>
    <s v="Actividades del plan anticorrupción ejecutadas / Actividades proyectadas"/>
    <s v="Trimestral"/>
    <s v="Valor alcanzado en cada trimestre. Si no se evaluó, es cero &quot;0&quot;"/>
    <n v="3"/>
    <n v="4.6666666666666671E-3"/>
    <n v="0"/>
    <n v="1"/>
    <n v="1"/>
    <m/>
    <n v="2"/>
    <s v="Suma"/>
    <n v="0.66666666666666663"/>
    <n v="3.1111111111111114E-3"/>
    <s v="El primer seguimiento al Programa de Transparencia y Ética Pública se realiza en el mes de abril."/>
    <s v="Se realizó seguimiento al Programa de Transparencia y Ética Pública, donde se adelantaron algunas actividades a cargo del proceso de Planeación."/>
    <s v="Se realizó seguimiento al Programa de Transparencia y Ética Pública, donde se verificó el cumplimiento de las actividades desarrolladas por las diferentes áreas de la entidad, en esta revisión arroja un avance general del 67% del programa ."/>
    <m/>
  </r>
  <r>
    <n v="101"/>
    <s v="Plan de acción"/>
    <s v="3.4.6-COMUNICACIÓN PÚBLICA PARA EL FORTALECIMIENTO DE LA INSTITUCIONALIDAD Y LA CONFIANZA CIUDADANA"/>
    <x v="5"/>
    <x v="6"/>
    <x v="9"/>
    <s v="Indice de satisfacción Cliente interno"/>
    <s v="Medir la satisfacción clientes internos"/>
    <s v="Eficiencia"/>
    <s v="% de satisfacción por dependencia"/>
    <s v="Trimestral"/>
    <s v="Valor alcanzado en cada trimestre. Si no se evaluó, es cero &quot;0&quot;"/>
    <n v="0.85"/>
    <n v="5.2500000000000012E-3"/>
    <n v="0"/>
    <n v="0"/>
    <n v="0"/>
    <m/>
    <n v="0"/>
    <s v="Máximo"/>
    <n v="0"/>
    <n v="0"/>
    <s v="En el transcurso del primer trimestre de 2025 no se efectuó la medición del índice de satisfacción del cliente interno. Esta decisión responde a la estrategia definida para el presente año, que consiste en realizar una única evaluación integral al finalizar el periodo anual, con el objetivo de obtener una visión más global y representativa del desempeño del área._x000a__x000a_La intención es evitar que los resultados estén influenciados por situaciones puntuales o específicas de un trimestre, permitiendo así consolidar una percepción más precisa por parte de las diferentes áreas del canal. Al concentrar la evaluación en el cierre del año, se busca capturar el impacto acumulado de todas las acciones y mejoras implementadas a lo largo del periodo, fortaleciendo la calidad del análisis y su utilidad para la toma de decisiones."/>
    <s v="Durante el segundo trimestre del año no se llevó a cabo la medición del índice de satisfacción del cliente interno, en concordancia con la estrategia establecida desde el inicio del año. Esta contempla la aplicación de una única evaluación al cierre del año, con el fin de obtener una visión más completa y objetiva del desempeño del área y de la percepción de las demás dependencias del canal._x000a__x000a_Se mantiene así el propósito de evitar que los resultados reflejen únicamente condiciones paticulares de un trimestre, priorizando una lectura más contextualizada de área. Al concentrar la medición en el último trimestre, se espera obtener de forma más precisa el impacto acumulado de las acciones ejecutadas durante el año, facilitando un análisis más acertado y útil para la toma de decisiones y los planes de mejora."/>
    <s v="Durante el tercer trimestre del año no se llevó a cabo la medición del índice de satisfacción del cliente interno, en concordancia con la estrategia establecida desde el inicio del año. Esta contempla la aplicación de una única evaluación al cierre del año, con el fin de obtener una visión más completa y objetiva del desempeño del área y de la percepción de las demás dependencias del canal._x000a__x000a_Se mantiene así el propósito de evitar que los resultados reflejen únicamente condiciones paticulares de un trimestre, priorizando una lectura más contextualizada de área. Al concentrar la medición en el último trimestre, se espera obtener de forma más precisa el impacto acumulado de las acciones ejecutadas durante el año, facilitando un análisis más acertado y útil para la toma de decisiones y los planes de mejora."/>
    <m/>
  </r>
  <r>
    <n v="102"/>
    <s v="Plan de acción"/>
    <s v="3.4.6-COMUNICACIÓN PÚBLICA PARA EL FORTALECIMIENTO DE LA INSTITUCIONALIDAD Y LA CONFIANZA CIUDADANA"/>
    <x v="5"/>
    <x v="6"/>
    <x v="9"/>
    <s v="Mapa de riesgos"/>
    <s v="Revisar y/o actualizar los mapas de riesgos del área"/>
    <s v="Eficiencia"/>
    <s v="Mapas de riesgos revisado y/o actualizados"/>
    <s v="Trimestral"/>
    <s v="Valor alcanzado en cada trimestre. Si no se evaluó, es cero &quot;0&quot;"/>
    <n v="1"/>
    <n v="3.4037500000000005E-3"/>
    <n v="1"/>
    <n v="0"/>
    <n v="0"/>
    <m/>
    <n v="1"/>
    <s v="Suma"/>
    <n v="1"/>
    <n v="3.4037500000000005E-3"/>
    <s v="Durante el primer trimestre del año se llevó a cabo una revisión conjunta del Mapa de Riesgos del área de Producción, en articulación con las áreas de Planeación y Control Interno. Esta revisión permitió validar la pertinencia y actualidad del mapa frente a las dinámicas y retos propios del área._x000a__x000a_Como resultado del análisis, se concluyó que el mapa vigente refleja adecuadamente los riesgos que enfrenta el área. No obstante, en el ejercicio de evaluación se identificó la necesidad de fortalecer el control sobre situaciones relacionadas con la pérdida de material grabado, ya sea por errores técnicos o humanos._x000a__x000a_Por tal motivo, se concertó la inclusión de un nuevo ítem en el mapa de riesgos que contemple específicamente este escenario, con el fin de implementar acciones preventivas y correctivas que minimicen su impacto en la operación diaria del canal. "/>
    <s v="Durante el segundo trimestre del año no se realizó una actualización adicional del Mapa de Riesgos del área de Producción, dado que la revisión efectuada en el primer trimestre, en conjunto con las áreas de Planeación y Control Interno, permitió validar la pertinencia y solidez del documento vigente._x000a__x000a_Los riesgos identificados continúan siendo acordes a las dinámicas operativas del área, por lo tanto, se considera que el Mapa de Riesgos actual se mantiene vigente y apropiado, sin requerir ajustes en este periodo. No obstante, se continúa con el monitoreo constante para detectar cualquier situación que amerite revisión futura."/>
    <s v="Los riesgos identificados durante el tercer trimestre continúan siendo acordes a las dinámicas operativas del área, por lo tanto, se considera que el Mapa de Riesgos actual se mantiene vigente y apropiado, sin requerir ajustes en este periodo. No obstante, se continúa con el monitoreo constante para detectar cualquier situación que amerite revisión futura."/>
    <m/>
  </r>
  <r>
    <n v="103"/>
    <s v="Plan de acción"/>
    <s v="3.4.6-COMUNICACIÓN PÚBLICA PARA EL FORTALECIMIENTO DE LA INSTITUCIONALIDAD Y LA CONFIANZA CIUDADANA"/>
    <x v="4"/>
    <x v="6"/>
    <x v="9"/>
    <s v="Modelación de unidad de negocio ARTM"/>
    <s v="Definir del modelo de negocio ARTM"/>
    <s v="Eficacia"/>
    <s v="Informe de modelo de negocio ARTM"/>
    <s v="Trimestral"/>
    <s v="Valor alcanzado en cada trimestre. Si no se evaluó, es cero &quot;0&quot;"/>
    <n v="1"/>
    <n v="5.8333333333333336E-3"/>
    <n v="1"/>
    <n v="0"/>
    <n v="0"/>
    <m/>
    <n v="1"/>
    <s v="Suma"/>
    <n v="1"/>
    <n v="5.8333333333333336E-3"/>
    <s v="Para el primer trimestre de 2025 se adelantaron reuniones estratégicas entre el área de Producción, Planeación y la líder de Proyectos Especiales, con el propósito de revisar y afinar la estructura general del proyecto ARTM. En este espacio de se definieron aspectos clave para el desarrollo del modelo de negocio, destacando la decisión de que la estrategia de comercialización se llevará a cabo a través de la Agencia y la Central de Medios, lo cual permitirá optimizar el alcance y posicionamiento del producto._x000a__x000a_Adicionalmente, se trabajó con el área financiera en la proyección del recurso humano adicional requerido para la puesta en marcha del proyecto, así como en una estimación de ventas mensuales. Estas proyecciones permitirán, en una etapa posterior, realizar un análisis integral de viabilidad y pertinencia del proyecto, evaluando su sostenibilidad desde lo operativo, financiero y estratégico._x000a_"/>
    <s v="Para el segundo trimestre del año posterior a  la reunión con el área Administrativa y Financiera y la Lider de Proyectos Especiales del canal, se concluyó que el proyecto ARTM no será establecido como una línea de negocio independiente. La decisión se fundamenta en criterios de pertinencia operativa, capacidad instalada y sostenibilidad financiera, los cuales indicaron que, por el momento, no es viable estructurar el proyecto bajo un modelo de negocio autónomo._x000a__x000a_Sin embargo, se definió que la atención a los requerimientos de clientes vinculados a ARTM continuará prestándose a través del área de Producción con los recursos humanos y técnicos actuales._x000a__x000a_"/>
    <s v="Aunque desde el segundo trimestre se definió que el proyecto ArTM no hace parte de una línea de negocios, se desarrolló la propuesta conceptual para el proyecto Medellínglish que contempla un gran set, el cual será construído por el equipo actual."/>
    <m/>
  </r>
  <r>
    <n v="104"/>
    <s v="Plan de acción"/>
    <s v="3.4.6-COMUNICACIÓN PÚBLICA PARA EL FORTALECIMIENTO DE LA INSTITUCIONALIDAD Y LA CONFIANZA CIUDADANA"/>
    <x v="5"/>
    <x v="6"/>
    <x v="10"/>
    <s v="Actividades FURAG - MIPG"/>
    <s v="Evaluar la ejecución actividades planeadas en Furag y MIPG"/>
    <s v="Eficiencia"/>
    <s v="# Actividades realizadas/# Actividades planeadas "/>
    <s v="Trimestral"/>
    <s v="Valor ACUMULADO en el trimestre de evaluación."/>
    <n v="1"/>
    <n v="6.0287499999999994E-3"/>
    <n v="1"/>
    <n v="1"/>
    <n v="1"/>
    <m/>
    <n v="1"/>
    <s v="Acumulado"/>
    <n v="1"/>
    <n v="6.0287499999999994E-3"/>
    <s v="Se implementó, ejecutó y capacitó a las direcciones respecto del nuevo manual de contratación para el año 2025. Se estructuró el plan de capacitación"/>
    <s v="Se implementó, ejecutó y capacito a las direcciones respecto del nuevo manual de supervisión. "/>
    <s v="Se capacitó a la entidad y al personal de contenidos respecto de la Campaña Electoral de 2026 y ley de garantías para efectos de públicidad y prohibiciones. Auditorio 2"/>
    <m/>
  </r>
  <r>
    <n v="105"/>
    <s v="Plan de acción"/>
    <s v="3.4.6-COMUNICACIÓN PÚBLICA PARA EL FORTALECIMIENTO DE LA INSTITUCIONALIDAD Y LA CONFIANZA CIUDADANA"/>
    <x v="5"/>
    <x v="6"/>
    <x v="10"/>
    <s v="Defensa juidicial"/>
    <s v="Intervenir en el 100% de procesos judiciales y extrajudiciales en los que intervenga el canal "/>
    <s v="Efectividad"/>
    <s v="Procesos judiciales y extrajudiciales efectivamente atendidos / actuaciones judiciales y extrajudiciales notificados "/>
    <s v="Trimestral"/>
    <s v="Valor ACUMULADO en el trimestre de evaluación."/>
    <n v="1"/>
    <n v="4.6666666666666671E-3"/>
    <n v="1"/>
    <n v="1"/>
    <n v="1"/>
    <m/>
    <n v="1"/>
    <s v="Acumulado"/>
    <n v="1"/>
    <n v="4.6666666666666671E-3"/>
    <s v="Se atendió acción de tutela en contra del canal por parte del señor José Aníbal, por presunta vulneración al derecho a la honra y buen nombre (Primera y segunda instancia favorable a la entidad). El 11 de marzo se remitieron los alegatos de conclusión respecto del proceso administrativo que se está adelantando en el Consejo Nacional Electoral. "/>
    <s v="Proceso de Reparación Directa -2024-00156: El 5 de mayo de 2025 se intervino en la audiencia incial ante el Juzgado Décimo Administrativo de Medellín y en el la misma se interpuso recurso el cual debe decidir el Tribunal Administrativo de Antioquia. El 9 de mayo de 2025 se solciitó corrección de costas al interior del Proceso de repetición. La relación de los procesos se encuentra en el cuadro de procesos del comité de conciliación. Las acciones de tutela se respondieron en su integridad &quot;3&quot; Roger Velez, Javier Arboleda, Violetta Higuita. Se presentaron los descargos al Ministerio del Trabajo respecto del proceso administrativo sancionario. "/>
    <s v="Se atendió tutela el 24 de julio de 2025 (Accionante: Mario Alberto Agudelo Montoya) donde se vinculó a TELEMEDELLÍN, sin ser el sujeto activo de la acción Constitucional (fallo en contra del accionante). El 2 de septiembre de 2025 se remitió oficio al Ministerio del Trabajo en relación con la carta de intención para la formalización laboral. El 24 de septiembre de 2025 se interpuso recurso de reposición contra la resolución Nro 06180 de 20 de julio de 2025 del Consejo Nacional Electoral y puesta en conocimiento del Comité de Conciliación."/>
    <m/>
  </r>
  <r>
    <n v="106"/>
    <s v="Plan de acción"/>
    <s v="3.4.6-COMUNICACIÓN PÚBLICA PARA EL FORTALECIMIENTO DE LA INSTITUCIONALIDAD Y LA CONFIANZA CIUDADANA"/>
    <x v="5"/>
    <x v="6"/>
    <x v="10"/>
    <s v="Indice de satisfacción Cliente interno"/>
    <s v="Medir la satisfacción clientes internos"/>
    <s v="Eficiencia"/>
    <s v="% de satisfacción por dependencia"/>
    <s v="Trimestral"/>
    <s v="Valor alcanzado en cada trimestre. Si no se evaluó, es cero &quot;0&quot;"/>
    <n v="0.85"/>
    <n v="5.2500000000000012E-3"/>
    <n v="0"/>
    <n v="0"/>
    <n v="0"/>
    <m/>
    <n v="0"/>
    <s v="Máximo"/>
    <n v="0"/>
    <n v="0"/>
    <s v="La medición esta programa para el ultimo trimestre del año."/>
    <s v="La medición esta programa para el ultimo trimestre del año."/>
    <s v="La medición esta programa para el ultimo trimestre del año."/>
    <m/>
  </r>
  <r>
    <n v="107"/>
    <s v="Plan de acción"/>
    <s v="3.4.6-COMUNICACIÓN PÚBLICA PARA EL FORTALECIMIENTO DE LA INSTITUCIONALIDAD Y LA CONFIANZA CIUDADANA"/>
    <x v="5"/>
    <x v="6"/>
    <x v="10"/>
    <s v="Manual de contratación"/>
    <s v="Implementar el manual de contratación"/>
    <s v="Eficiencia"/>
    <s v="Implementar el  manual de contratación"/>
    <s v="Trimestral"/>
    <s v="Valor alcanzado en cada trimestre. Si no se evaluó, es cero &quot;0&quot;"/>
    <n v="1"/>
    <n v="8.1666666666666676E-3"/>
    <n v="1"/>
    <n v="0"/>
    <n v="0"/>
    <m/>
    <n v="1"/>
    <s v="Máximo"/>
    <n v="1"/>
    <n v="8.1666666666666676E-3"/>
    <s v="Se implementó y ejecutó el nuevo maual de contratación 2025"/>
    <s v="El nuevo manual de contratación se implementó desde el primer trimestre y continúa su ejecución."/>
    <s v="El nuevo manual de contratación se encuentra en ejecución y aplicación plena con la puesta en marcha de los contratos marco"/>
    <m/>
  </r>
  <r>
    <n v="108"/>
    <s v="Plan de acción"/>
    <s v="3.4.6-COMUNICACIÓN PÚBLICA PARA EL FORTALECIMIENTO DE LA INSTITUCIONALIDAD Y LA CONFIANZA CIUDADANA"/>
    <x v="5"/>
    <x v="6"/>
    <x v="10"/>
    <s v="Mapa de riesgos"/>
    <s v="Revisar y/o actualizar los mapas de riesgos del área"/>
    <s v="Eficiencia"/>
    <s v="Mapas de riesgos revisado y/o actualizados"/>
    <s v="Trimestral"/>
    <s v="Valor alcanzado en cada trimestre. Si no se evaluó, es cero &quot;0&quot;"/>
    <n v="1"/>
    <n v="3.4037500000000005E-3"/>
    <n v="0"/>
    <n v="1"/>
    <n v="0"/>
    <m/>
    <n v="1"/>
    <s v="Suma"/>
    <n v="1"/>
    <n v="3.4037500000000005E-3"/>
    <s v="No requiere actualización para el primer trimestre "/>
    <s v="Se actualizó la matriz de riesgo con el apoyo de Planeación y Control Interno"/>
    <s v="No requiere actualización para el tercer trimestre "/>
    <m/>
  </r>
  <r>
    <n v="109"/>
    <s v="Plan de acción"/>
    <s v="3.4.6-COMUNICACIÓN PÚBLICA PARA EL FORTALECIMIENTO DE LA INSTITUCIONALIDAD Y LA CONFIANZA CIUDADANA"/>
    <x v="5"/>
    <x v="6"/>
    <x v="10"/>
    <s v="PQRSD"/>
    <s v="Medir las PQRSD respondidas en terminos de ley"/>
    <s v="Eficiencia"/>
    <s v="# de PQRS respondidas a tiempo _x000a_ / # PQRS recibidas"/>
    <s v="Trimestral"/>
    <s v="Valor ACUMULADO en el trimestre de evaluación."/>
    <n v="1"/>
    <n v="4.6666666666666671E-3"/>
    <n v="1"/>
    <n v="0.98"/>
    <n v="1"/>
    <m/>
    <n v="0"/>
    <s v="Final año"/>
    <n v="0"/>
    <n v="0"/>
    <s v="Se recibieron y respondieron 230 PQRSD entre el 1 de enero y el 31 de marzo del 2025 que reposan en la plataforma PQRSD."/>
    <s v="Se recibieron 200 y respondieron 197 PQRSD entre el 1 de abril y el 30 de junio del 2025 que reposan en la plataforma PQRSD."/>
    <s v="Se recibieron y respondieron 291 PQRSD entre el 1 de julio y el 30 de septiembre del 2025 que reposan en la plataforma PQRSD."/>
    <m/>
  </r>
  <r>
    <n v="110"/>
    <s v="Plan de acción"/>
    <s v="3.4.6-COMUNICACIÓN PÚBLICA PARA EL FORTALECIMIENTO DE LA INSTITUCIONALIDAD Y LA CONFIANZA CIUDADANA"/>
    <x v="5"/>
    <x v="6"/>
    <x v="10"/>
    <s v="PQRSD"/>
    <s v="Generar y publicar informes de PQRSD"/>
    <s v="Eficiencia"/>
    <s v="Numero de informes PQRSD publicados"/>
    <s v="Trimestral"/>
    <s v="Valor alcanzado en cada trimestre. Si no se evaluó, es cero &quot;0&quot;"/>
    <n v="12"/>
    <n v="4.6666666666666671E-3"/>
    <n v="3"/>
    <n v="3"/>
    <n v="3"/>
    <m/>
    <n v="9"/>
    <s v="Suma"/>
    <n v="0.75"/>
    <n v="3.5000000000000005E-3"/>
    <s v="Se realizaron y entregaron mes a mes los informes correspondientes a los cierres y cumplimiento de la plataforma PQRSD."/>
    <s v="Se realizaron y entregaron mes a mes los informes correspondientes a los cierres y cumplimiento de la plataforma PQRSD."/>
    <s v="Se realizaron y entregaron mes a mes los informes correspondientes a los cierres y cumplimiento de la plataforma PQRSD."/>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1">
  <location ref="A14:C22" firstHeaderRow="0" firstDataRow="1" firstDataCol="1"/>
  <pivotFields count="26">
    <pivotField showAll="0"/>
    <pivotField showAll="0"/>
    <pivotField showAll="0"/>
    <pivotField showAll="0"/>
    <pivotField axis="axisRow" showAll="0">
      <items count="13">
        <item x="1"/>
        <item x="2"/>
        <item x="5"/>
        <item x="6"/>
        <item x="4"/>
        <item x="3"/>
        <item x="0"/>
        <item m="1" x="11"/>
        <item m="1" x="9"/>
        <item m="1" x="7"/>
        <item m="1" x="10"/>
        <item m="1" x="8"/>
        <item t="default"/>
      </items>
    </pivotField>
    <pivotField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s>
  <rowFields count="1">
    <field x="4"/>
  </rowFields>
  <rowItems count="8">
    <i>
      <x/>
    </i>
    <i>
      <x v="1"/>
    </i>
    <i>
      <x v="2"/>
    </i>
    <i>
      <x v="3"/>
    </i>
    <i>
      <x v="4"/>
    </i>
    <i>
      <x v="5"/>
    </i>
    <i>
      <x v="6"/>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3">
    <format dxfId="2">
      <pivotArea outline="0" collapsedLevelsAreSubtotals="1" fieldPosition="0"/>
    </format>
    <format dxfId="1">
      <pivotArea outline="0" collapsedLevelsAreSubtotals="1" fieldPosition="0"/>
    </format>
    <format dxfId="0">
      <pivotArea dataOnly="0" labelOnly="1" outline="0" fieldPosition="0">
        <references count="1">
          <reference field="4294967294" count="1">
            <x v="0"/>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location ref="A3:C10" firstHeaderRow="0" firstDataRow="1" firstDataCol="1"/>
  <pivotFields count="26">
    <pivotField showAll="0"/>
    <pivotField showAll="0"/>
    <pivotField showAll="0"/>
    <pivotField axis="axisRow" showAll="0">
      <items count="7">
        <item x="3"/>
        <item x="2"/>
        <item x="0"/>
        <item x="1"/>
        <item x="5"/>
        <item x="4"/>
        <item t="default"/>
      </items>
    </pivotField>
    <pivotField showAll="0"/>
    <pivotField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s>
  <rowFields count="1">
    <field x="3"/>
  </rowFields>
  <rowItems count="7">
    <i>
      <x/>
    </i>
    <i>
      <x v="1"/>
    </i>
    <i>
      <x v="2"/>
    </i>
    <i>
      <x v="3"/>
    </i>
    <i>
      <x v="4"/>
    </i>
    <i>
      <x v="5"/>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6">
    <format dxfId="8">
      <pivotArea collapsedLevelsAreSubtotals="1" fieldPosition="0">
        <references count="1">
          <reference field="3" count="0"/>
        </references>
      </pivotArea>
    </format>
    <format dxfId="7">
      <pivotArea outline="0" collapsedLevelsAreSubtotals="1" fieldPosition="0"/>
    </format>
    <format dxfId="6">
      <pivotArea dataOnly="0" labelOnly="1" outline="0" fieldPosition="0">
        <references count="1">
          <reference field="4294967294" count="1">
            <x v="0"/>
          </reference>
        </references>
      </pivotArea>
    </format>
    <format dxfId="5">
      <pivotArea grandRow="1" outline="0" collapsedLevelsAreSubtotals="1" fieldPosition="0"/>
    </format>
    <format dxfId="4">
      <pivotArea field="3" grandRow="1" outline="0" collapsedLevelsAreSubtotals="1" axis="axisRow" fieldPosition="0">
        <references count="1">
          <reference field="4294967294" count="1" selected="0">
            <x v="0"/>
          </reference>
        </references>
      </pivotArea>
    </format>
    <format dxfId="3">
      <pivotArea field="3" grandRow="1" outline="0" collapsedLevelsAreSubtotals="1" axis="axisRow" fieldPosition="0">
        <references count="1">
          <reference field="4294967294" count="1" selected="0">
            <x v="0"/>
          </reference>
        </references>
      </pivotArea>
    </format>
  </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5"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1">
  <location ref="A25:C37" firstHeaderRow="0" firstDataRow="1" firstDataCol="1"/>
  <pivotFields count="26">
    <pivotField showAll="0"/>
    <pivotField showAll="0"/>
    <pivotField showAll="0"/>
    <pivotField showAll="0"/>
    <pivotField showAll="0"/>
    <pivotField axis="axisRow" showAll="0">
      <items count="12">
        <item x="6"/>
        <item x="7"/>
        <item x="4"/>
        <item x="0"/>
        <item x="1"/>
        <item x="2"/>
        <item x="3"/>
        <item x="5"/>
        <item x="8"/>
        <item x="9"/>
        <item x="10"/>
        <item t="default"/>
      </items>
    </pivotField>
    <pivotField showAll="0"/>
    <pivotField showAll="0"/>
    <pivotField showAll="0"/>
    <pivotField showAll="0"/>
    <pivotField showAll="0"/>
    <pivotField showAll="0"/>
    <pivotField showAll="0"/>
    <pivotField dataField="1" numFmtId="10" showAll="0"/>
    <pivotField showAll="0"/>
    <pivotField showAll="0"/>
    <pivotField showAll="0"/>
    <pivotField showAll="0"/>
    <pivotField showAll="0"/>
    <pivotField showAll="0"/>
    <pivotField showAll="0"/>
    <pivotField dataField="1" numFmtId="10" showAll="0"/>
    <pivotField showAll="0"/>
    <pivotField showAll="0"/>
    <pivotField showAll="0"/>
    <pivotField showAll="0"/>
  </pivotFields>
  <rowFields count="1">
    <field x="5"/>
  </rowFields>
  <rowItems count="12">
    <i>
      <x/>
    </i>
    <i>
      <x v="1"/>
    </i>
    <i>
      <x v="2"/>
    </i>
    <i>
      <x v="3"/>
    </i>
    <i>
      <x v="4"/>
    </i>
    <i>
      <x v="5"/>
    </i>
    <i>
      <x v="6"/>
    </i>
    <i>
      <x v="7"/>
    </i>
    <i>
      <x v="8"/>
    </i>
    <i>
      <x v="9"/>
    </i>
    <i>
      <x v="10"/>
    </i>
    <i t="grand">
      <x/>
    </i>
  </rowItems>
  <colFields count="1">
    <field x="-2"/>
  </colFields>
  <colItems count="2">
    <i>
      <x/>
    </i>
    <i i="1">
      <x v="1"/>
    </i>
  </colItems>
  <dataFields count="2">
    <dataField name="Suma de PONDERACIÓN" fld="13" baseField="0" baseItem="0"/>
    <dataField name="Suma de Total alcanzado ponderado" fld="21" baseField="0" baseItem="0"/>
  </dataFields>
  <formats count="7">
    <format dxfId="15">
      <pivotArea outline="0" collapsedLevelsAreSubtotals="1" fieldPosition="0"/>
    </format>
    <format dxfId="14">
      <pivotArea outline="0" collapsedLevelsAreSubtotals="1" fieldPosition="0"/>
    </format>
    <format dxfId="13">
      <pivotArea dataOnly="0" labelOnly="1" outline="0" fieldPosition="0">
        <references count="1">
          <reference field="4294967294" count="1">
            <x v="0"/>
          </reference>
        </references>
      </pivotArea>
    </format>
    <format dxfId="12">
      <pivotArea collapsedLevelsAreSubtotals="1" fieldPosition="0">
        <references count="2">
          <reference field="4294967294" count="1" selected="0">
            <x v="1"/>
          </reference>
          <reference field="5" count="0"/>
        </references>
      </pivotArea>
    </format>
    <format dxfId="11">
      <pivotArea collapsedLevelsAreSubtotals="1" fieldPosition="0">
        <references count="2">
          <reference field="4294967294" count="1" selected="0">
            <x v="0"/>
          </reference>
          <reference field="5" count="0"/>
        </references>
      </pivotArea>
    </format>
    <format dxfId="10">
      <pivotArea field="5" grandRow="1" outline="0" collapsedLevelsAreSubtotals="1" axis="axisRow" fieldPosition="0">
        <references count="1">
          <reference field="4294967294" count="1" selected="0">
            <x v="0"/>
          </reference>
        </references>
      </pivotArea>
    </format>
    <format dxfId="9">
      <pivotArea field="5" grandRow="1" outline="0" collapsedLevelsAreSubtotals="1" axis="axisRow" fieldPosition="0">
        <references count="1">
          <reference field="4294967294" count="1" selected="0">
            <x v="0"/>
          </reference>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
  <sheetViews>
    <sheetView zoomScale="115" zoomScaleNormal="115" workbookViewId="0">
      <selection activeCell="F9" sqref="F9"/>
    </sheetView>
  </sheetViews>
  <sheetFormatPr baseColWidth="10" defaultRowHeight="15" x14ac:dyDescent="0.25"/>
  <cols>
    <col min="1" max="1" width="11.42578125" style="95"/>
    <col min="2" max="2" width="43.7109375" style="95" customWidth="1"/>
    <col min="3" max="3" width="25.140625" style="95" customWidth="1"/>
    <col min="4" max="4" width="22.140625" style="95" customWidth="1"/>
    <col min="5" max="5" width="11.42578125" style="95"/>
    <col min="6" max="6" width="15.5703125" style="96" customWidth="1"/>
    <col min="7" max="7" width="35.7109375" style="95" customWidth="1"/>
    <col min="8" max="16384" width="11.42578125" style="95"/>
  </cols>
  <sheetData>
    <row r="1" spans="2:7" ht="9.75" customHeight="1" x14ac:dyDescent="0.25">
      <c r="C1" s="97"/>
      <c r="D1" s="97"/>
      <c r="E1" s="98"/>
      <c r="F1" s="97"/>
      <c r="G1" s="97"/>
    </row>
    <row r="2" spans="2:7" ht="17.25" customHeight="1" x14ac:dyDescent="0.25">
      <c r="B2" s="135" t="s">
        <v>459</v>
      </c>
      <c r="C2" s="136"/>
      <c r="D2" s="99"/>
      <c r="E2" s="100"/>
      <c r="F2" s="101"/>
      <c r="G2" s="102"/>
    </row>
    <row r="3" spans="2:7" ht="15" customHeight="1" x14ac:dyDescent="0.25">
      <c r="B3" s="137"/>
      <c r="C3" s="138"/>
      <c r="D3" s="99"/>
      <c r="E3" s="103"/>
      <c r="F3" s="104"/>
      <c r="G3" s="102"/>
    </row>
    <row r="4" spans="2:7" ht="30" x14ac:dyDescent="0.25">
      <c r="B4" s="108" t="s">
        <v>457</v>
      </c>
      <c r="C4" s="109" t="s">
        <v>458</v>
      </c>
      <c r="D4" s="99"/>
      <c r="E4" s="100"/>
      <c r="F4" s="101"/>
      <c r="G4" s="102"/>
    </row>
    <row r="5" spans="2:7" x14ac:dyDescent="0.25">
      <c r="B5" s="106" t="s">
        <v>44</v>
      </c>
      <c r="C5" s="107">
        <v>0.18406660927972163</v>
      </c>
      <c r="D5" s="99"/>
      <c r="E5" s="103"/>
      <c r="F5" s="101"/>
      <c r="G5" s="102"/>
    </row>
    <row r="6" spans="2:7" x14ac:dyDescent="0.25">
      <c r="B6" s="106" t="s">
        <v>45</v>
      </c>
      <c r="C6" s="107">
        <v>0.29958246346555323</v>
      </c>
      <c r="D6" s="99"/>
      <c r="E6" s="103"/>
      <c r="F6" s="101"/>
      <c r="G6" s="102"/>
    </row>
    <row r="7" spans="2:7" x14ac:dyDescent="0.25">
      <c r="B7" s="106" t="s">
        <v>42</v>
      </c>
      <c r="C7" s="107">
        <v>8.606635581268042E-2</v>
      </c>
      <c r="D7" s="99"/>
      <c r="E7" s="103"/>
      <c r="F7" s="104"/>
      <c r="G7" s="102"/>
    </row>
    <row r="8" spans="2:7" x14ac:dyDescent="0.25">
      <c r="B8" s="106" t="s">
        <v>38</v>
      </c>
      <c r="C8" s="107">
        <v>0.32000224097505819</v>
      </c>
      <c r="D8" s="99"/>
      <c r="E8" s="103"/>
      <c r="F8" s="104"/>
      <c r="G8" s="102"/>
    </row>
    <row r="9" spans="2:7" x14ac:dyDescent="0.25">
      <c r="B9" s="106" t="s">
        <v>39</v>
      </c>
      <c r="C9" s="107">
        <v>0.14196879532163742</v>
      </c>
    </row>
    <row r="10" spans="2:7" x14ac:dyDescent="0.25">
      <c r="B10" s="106" t="s">
        <v>40</v>
      </c>
      <c r="C10" s="107">
        <v>0.22143462520800283</v>
      </c>
    </row>
    <row r="11" spans="2:7" x14ac:dyDescent="0.25">
      <c r="B11" s="106" t="s">
        <v>41</v>
      </c>
      <c r="C11" s="107">
        <v>0.16212387560130234</v>
      </c>
    </row>
    <row r="12" spans="2:7" x14ac:dyDescent="0.25">
      <c r="B12" s="106" t="s">
        <v>43</v>
      </c>
      <c r="C12" s="107">
        <v>0.43712294204520297</v>
      </c>
    </row>
    <row r="13" spans="2:7" x14ac:dyDescent="0.25">
      <c r="B13" s="106" t="s">
        <v>46</v>
      </c>
      <c r="C13" s="107">
        <v>0.10398257468874535</v>
      </c>
    </row>
    <row r="14" spans="2:7" x14ac:dyDescent="0.25">
      <c r="B14" s="106" t="s">
        <v>47</v>
      </c>
      <c r="C14" s="107">
        <v>0.63760821421381109</v>
      </c>
    </row>
    <row r="15" spans="2:7" x14ac:dyDescent="0.25">
      <c r="B15" s="106" t="s">
        <v>48</v>
      </c>
      <c r="C15" s="107">
        <v>0.54353332277980049</v>
      </c>
    </row>
  </sheetData>
  <mergeCells count="1">
    <mergeCell ref="B2: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Z147"/>
  <sheetViews>
    <sheetView showGridLines="0" tabSelected="1" zoomScale="70" zoomScaleNormal="70" zoomScalePageLayoutView="70" workbookViewId="0">
      <pane ySplit="9" topLeftCell="A10" activePane="bottomLeft" state="frozen"/>
      <selection activeCell="E1" sqref="E1"/>
      <selection pane="bottomLeft" activeCell="L12" sqref="L12"/>
    </sheetView>
  </sheetViews>
  <sheetFormatPr baseColWidth="10" defaultColWidth="10.85546875" defaultRowHeight="12.75" x14ac:dyDescent="0.2"/>
  <cols>
    <col min="1" max="1" width="11" style="1" customWidth="1"/>
    <col min="2" max="2" width="13" style="1" customWidth="1"/>
    <col min="3" max="3" width="21.5703125" style="1" customWidth="1"/>
    <col min="4" max="4" width="23.7109375" style="1" customWidth="1"/>
    <col min="5" max="5" width="21.140625" style="1" customWidth="1"/>
    <col min="6" max="6" width="19.42578125" style="1" bestFit="1" customWidth="1"/>
    <col min="7" max="7" width="15.42578125" style="1" customWidth="1"/>
    <col min="8" max="8" width="25.42578125" style="1" customWidth="1"/>
    <col min="9" max="9" width="12.28515625" style="1" customWidth="1"/>
    <col min="10" max="10" width="23.28515625" style="1" customWidth="1"/>
    <col min="11" max="12" width="15.28515625" style="1" customWidth="1"/>
    <col min="13" max="13" width="24.28515625" style="132" customWidth="1"/>
    <col min="14" max="14" width="12.140625" style="1" customWidth="1"/>
    <col min="15" max="15" width="20.5703125" style="42" bestFit="1" customWidth="1"/>
    <col min="16" max="17" width="21" style="42" bestFit="1" customWidth="1"/>
    <col min="18" max="18" width="19.85546875" style="42" customWidth="1"/>
    <col min="19" max="19" width="24" style="1" bestFit="1" customWidth="1"/>
    <col min="20" max="20" width="15" style="1" customWidth="1"/>
    <col min="21" max="21" width="14" style="1" customWidth="1"/>
    <col min="22" max="22" width="17.85546875" style="1" customWidth="1"/>
    <col min="23" max="23" width="50.140625" style="1" customWidth="1"/>
    <col min="24" max="24" width="68.28515625" style="1" customWidth="1"/>
    <col min="25" max="25" width="72" style="1" customWidth="1"/>
    <col min="26" max="26" width="40.42578125" style="1" customWidth="1"/>
    <col min="27" max="16384" width="10.85546875" style="1"/>
  </cols>
  <sheetData>
    <row r="1" spans="1:26" ht="24.75" customHeight="1" x14ac:dyDescent="0.2">
      <c r="A1" s="147"/>
      <c r="B1" s="147"/>
      <c r="C1" s="147"/>
      <c r="D1" s="147"/>
      <c r="E1" s="148" t="s">
        <v>0</v>
      </c>
      <c r="F1" s="149"/>
      <c r="G1" s="149"/>
      <c r="H1" s="149"/>
      <c r="I1" s="149"/>
      <c r="J1" s="149"/>
      <c r="K1" s="149"/>
      <c r="L1" s="149"/>
      <c r="M1" s="150"/>
      <c r="N1" s="149"/>
      <c r="O1" s="149"/>
      <c r="P1" s="149"/>
      <c r="Q1" s="149"/>
      <c r="R1" s="149"/>
      <c r="S1" s="149"/>
      <c r="T1" s="149"/>
      <c r="U1" s="149"/>
      <c r="V1" s="149"/>
      <c r="W1" s="149"/>
      <c r="X1" s="149"/>
      <c r="Y1" s="149"/>
      <c r="Z1" s="151"/>
    </row>
    <row r="2" spans="1:26" ht="24.75" customHeight="1" x14ac:dyDescent="0.2">
      <c r="A2" s="147"/>
      <c r="B2" s="147"/>
      <c r="C2" s="147"/>
      <c r="D2" s="147"/>
      <c r="E2" s="152"/>
      <c r="F2" s="153"/>
      <c r="G2" s="153"/>
      <c r="H2" s="153"/>
      <c r="I2" s="153"/>
      <c r="J2" s="153"/>
      <c r="K2" s="153"/>
      <c r="L2" s="153"/>
      <c r="M2" s="154"/>
      <c r="N2" s="153"/>
      <c r="O2" s="153"/>
      <c r="P2" s="153"/>
      <c r="Q2" s="153"/>
      <c r="R2" s="153"/>
      <c r="S2" s="153"/>
      <c r="T2" s="153"/>
      <c r="U2" s="153"/>
      <c r="V2" s="153"/>
      <c r="W2" s="153"/>
      <c r="X2" s="153"/>
      <c r="Y2" s="153"/>
      <c r="Z2" s="155"/>
    </row>
    <row r="3" spans="1:26" ht="24.75" customHeight="1" x14ac:dyDescent="0.2">
      <c r="A3" s="147"/>
      <c r="B3" s="147"/>
      <c r="C3" s="147"/>
      <c r="D3" s="147"/>
      <c r="E3" s="156"/>
      <c r="F3" s="157"/>
      <c r="G3" s="157"/>
      <c r="H3" s="157"/>
      <c r="I3" s="157"/>
      <c r="J3" s="157"/>
      <c r="K3" s="157"/>
      <c r="L3" s="157"/>
      <c r="M3" s="158"/>
      <c r="N3" s="157"/>
      <c r="O3" s="157"/>
      <c r="P3" s="157"/>
      <c r="Q3" s="157"/>
      <c r="R3" s="157"/>
      <c r="S3" s="157"/>
      <c r="T3" s="157"/>
      <c r="U3" s="157"/>
      <c r="V3" s="157"/>
      <c r="W3" s="157"/>
      <c r="X3" s="157"/>
      <c r="Y3" s="157"/>
      <c r="Z3" s="159"/>
    </row>
    <row r="4" spans="1:26" x14ac:dyDescent="0.2">
      <c r="A4" s="160" t="s">
        <v>288</v>
      </c>
      <c r="B4" s="160"/>
      <c r="C4" s="160"/>
      <c r="D4" s="160"/>
      <c r="E4" s="160"/>
      <c r="F4" s="160"/>
      <c r="G4" s="160"/>
      <c r="H4" s="160"/>
      <c r="I4" s="160"/>
      <c r="J4" s="160"/>
      <c r="K4" s="160"/>
      <c r="L4" s="160"/>
      <c r="M4" s="161"/>
      <c r="N4" s="160"/>
      <c r="O4" s="162"/>
      <c r="P4" s="162"/>
      <c r="Q4" s="162"/>
      <c r="R4" s="162"/>
      <c r="S4" s="160"/>
      <c r="T4" s="160"/>
      <c r="U4" s="160"/>
      <c r="V4" s="160"/>
      <c r="W4" s="160"/>
      <c r="X4" s="160"/>
      <c r="Y4" s="160"/>
      <c r="Z4" s="160"/>
    </row>
    <row r="5" spans="1:26" x14ac:dyDescent="0.2">
      <c r="A5" s="160" t="s">
        <v>287</v>
      </c>
      <c r="B5" s="160"/>
      <c r="C5" s="160"/>
      <c r="D5" s="160"/>
      <c r="E5" s="160"/>
      <c r="F5" s="160"/>
      <c r="G5" s="160"/>
      <c r="H5" s="160"/>
      <c r="I5" s="160"/>
      <c r="J5" s="160"/>
      <c r="K5" s="160"/>
      <c r="L5" s="160"/>
      <c r="M5" s="161"/>
      <c r="N5" s="160"/>
      <c r="O5" s="162"/>
      <c r="P5" s="162"/>
      <c r="Q5" s="162"/>
      <c r="R5" s="162"/>
      <c r="S5" s="160"/>
      <c r="T5" s="160"/>
      <c r="U5" s="160"/>
      <c r="V5" s="160"/>
      <c r="W5" s="160"/>
      <c r="X5" s="160"/>
      <c r="Y5" s="160"/>
      <c r="Z5" s="160"/>
    </row>
    <row r="6" spans="1:26" ht="15" customHeight="1" x14ac:dyDescent="0.2">
      <c r="A6" s="160" t="s">
        <v>297</v>
      </c>
      <c r="B6" s="160"/>
      <c r="C6" s="160"/>
      <c r="D6" s="160"/>
      <c r="E6" s="160"/>
      <c r="F6" s="160"/>
      <c r="G6" s="160"/>
      <c r="H6" s="160"/>
      <c r="I6" s="160"/>
      <c r="J6" s="160"/>
      <c r="K6" s="160"/>
      <c r="L6" s="160"/>
      <c r="M6" s="161"/>
      <c r="N6" s="160"/>
      <c r="O6" s="162"/>
      <c r="P6" s="162"/>
      <c r="Q6" s="162"/>
      <c r="R6" s="162"/>
      <c r="S6" s="160"/>
      <c r="T6" s="160"/>
      <c r="U6" s="160"/>
      <c r="V6" s="160"/>
      <c r="W6" s="160"/>
      <c r="X6" s="160"/>
      <c r="Y6" s="160"/>
      <c r="Z6" s="160"/>
    </row>
    <row r="7" spans="1:26" x14ac:dyDescent="0.2">
      <c r="A7" s="163"/>
      <c r="B7" s="164"/>
      <c r="C7" s="164"/>
      <c r="D7" s="164"/>
      <c r="E7" s="164"/>
      <c r="F7" s="164"/>
      <c r="G7" s="164"/>
      <c r="H7" s="164"/>
      <c r="I7" s="164"/>
      <c r="J7" s="164"/>
      <c r="K7" s="164"/>
      <c r="L7" s="164"/>
      <c r="M7" s="165"/>
      <c r="N7" s="164"/>
      <c r="O7" s="164"/>
      <c r="P7" s="164"/>
      <c r="Q7" s="164"/>
      <c r="R7" s="164"/>
      <c r="S7" s="164"/>
      <c r="T7" s="164"/>
      <c r="U7" s="164"/>
      <c r="V7" s="164"/>
      <c r="W7" s="164"/>
      <c r="X7" s="164"/>
      <c r="Y7" s="164"/>
      <c r="Z7" s="166"/>
    </row>
    <row r="8" spans="1:26" ht="15.75" customHeight="1" x14ac:dyDescent="0.2">
      <c r="A8" s="139" t="s">
        <v>1</v>
      </c>
      <c r="B8" s="139"/>
      <c r="C8" s="139"/>
      <c r="D8" s="139"/>
      <c r="E8" s="139"/>
      <c r="F8" s="139"/>
      <c r="G8" s="139"/>
      <c r="H8" s="139"/>
      <c r="I8" s="139"/>
      <c r="J8" s="139"/>
      <c r="K8" s="139"/>
      <c r="L8" s="139"/>
      <c r="M8" s="140"/>
      <c r="N8" s="139"/>
      <c r="O8" s="141" t="s">
        <v>2</v>
      </c>
      <c r="P8" s="142"/>
      <c r="Q8" s="142"/>
      <c r="R8" s="142"/>
      <c r="S8" s="142"/>
      <c r="T8" s="142"/>
      <c r="U8" s="142"/>
      <c r="V8" s="143"/>
      <c r="W8" s="144" t="s">
        <v>3</v>
      </c>
      <c r="X8" s="145"/>
      <c r="Y8" s="145"/>
      <c r="Z8" s="146"/>
    </row>
    <row r="9" spans="1:26" ht="51.75" customHeight="1" x14ac:dyDescent="0.2">
      <c r="A9" s="2" t="s">
        <v>29</v>
      </c>
      <c r="B9" s="2" t="s">
        <v>272</v>
      </c>
      <c r="C9" s="2" t="s">
        <v>4</v>
      </c>
      <c r="D9" s="2" t="s">
        <v>5</v>
      </c>
      <c r="E9" s="2" t="s">
        <v>6</v>
      </c>
      <c r="F9" s="2" t="s">
        <v>8</v>
      </c>
      <c r="G9" s="2" t="s">
        <v>18</v>
      </c>
      <c r="H9" s="3" t="s">
        <v>19</v>
      </c>
      <c r="I9" s="2" t="s">
        <v>20</v>
      </c>
      <c r="J9" s="2" t="s">
        <v>21</v>
      </c>
      <c r="K9" s="3" t="s">
        <v>22</v>
      </c>
      <c r="L9" s="2" t="s">
        <v>263</v>
      </c>
      <c r="M9" s="3" t="s">
        <v>23</v>
      </c>
      <c r="N9" s="15" t="s">
        <v>7</v>
      </c>
      <c r="O9" s="16" t="s">
        <v>9</v>
      </c>
      <c r="P9" s="16" t="s">
        <v>10</v>
      </c>
      <c r="Q9" s="16" t="s">
        <v>11</v>
      </c>
      <c r="R9" s="16" t="s">
        <v>12</v>
      </c>
      <c r="S9" s="16" t="s">
        <v>262</v>
      </c>
      <c r="T9" s="15" t="s">
        <v>263</v>
      </c>
      <c r="U9" s="15" t="s">
        <v>13</v>
      </c>
      <c r="V9" s="15" t="s">
        <v>292</v>
      </c>
      <c r="W9" s="16" t="s">
        <v>14</v>
      </c>
      <c r="X9" s="16" t="s">
        <v>15</v>
      </c>
      <c r="Y9" s="16" t="s">
        <v>16</v>
      </c>
      <c r="Z9" s="16" t="s">
        <v>17</v>
      </c>
    </row>
    <row r="10" spans="1:26" s="6" customFormat="1" ht="112.5" customHeight="1" x14ac:dyDescent="0.2">
      <c r="A10" s="11">
        <v>1</v>
      </c>
      <c r="B10" s="11" t="s">
        <v>273</v>
      </c>
      <c r="C10" s="12" t="s">
        <v>30</v>
      </c>
      <c r="D10" s="20" t="s">
        <v>281</v>
      </c>
      <c r="E10" s="22" t="s">
        <v>31</v>
      </c>
      <c r="F10" s="14" t="s">
        <v>38</v>
      </c>
      <c r="G10" s="5" t="s">
        <v>49</v>
      </c>
      <c r="H10" s="5" t="s">
        <v>50</v>
      </c>
      <c r="I10" s="5" t="s">
        <v>274</v>
      </c>
      <c r="J10" s="5" t="s">
        <v>193</v>
      </c>
      <c r="K10" s="5" t="s">
        <v>27</v>
      </c>
      <c r="L10" s="5" t="s">
        <v>264</v>
      </c>
      <c r="M10" s="24">
        <v>4</v>
      </c>
      <c r="N10" s="4">
        <v>1.95E-2</v>
      </c>
      <c r="O10" s="29">
        <v>0</v>
      </c>
      <c r="P10" s="29">
        <v>0</v>
      </c>
      <c r="Q10" s="29">
        <v>0</v>
      </c>
      <c r="R10" s="29"/>
      <c r="S10" s="45">
        <f>+MIN(O10:R10)</f>
        <v>0</v>
      </c>
      <c r="T10" s="44" t="s">
        <v>266</v>
      </c>
      <c r="U10" s="17">
        <f t="shared" ref="U10:U41" si="0">+S10/M10</f>
        <v>0</v>
      </c>
      <c r="V10" s="13">
        <f t="shared" ref="V10:V41" si="1">+IF(U10&lt;=100%,U10*N10,N10)</f>
        <v>0</v>
      </c>
      <c r="W10" s="60" t="s">
        <v>426</v>
      </c>
      <c r="X10" s="60" t="s">
        <v>426</v>
      </c>
      <c r="Y10" s="60" t="s">
        <v>426</v>
      </c>
      <c r="Z10" s="60"/>
    </row>
    <row r="11" spans="1:26" s="6" customFormat="1" ht="114" customHeight="1" x14ac:dyDescent="0.2">
      <c r="A11" s="11">
        <v>2</v>
      </c>
      <c r="B11" s="11" t="s">
        <v>273</v>
      </c>
      <c r="C11" s="12" t="s">
        <v>30</v>
      </c>
      <c r="D11" s="20" t="s">
        <v>281</v>
      </c>
      <c r="E11" s="22" t="s">
        <v>31</v>
      </c>
      <c r="F11" s="14" t="s">
        <v>38</v>
      </c>
      <c r="G11" s="5" t="s">
        <v>51</v>
      </c>
      <c r="H11" s="5" t="s">
        <v>52</v>
      </c>
      <c r="I11" s="5" t="s">
        <v>274</v>
      </c>
      <c r="J11" s="5" t="s">
        <v>51</v>
      </c>
      <c r="K11" s="5" t="s">
        <v>27</v>
      </c>
      <c r="L11" s="5" t="s">
        <v>264</v>
      </c>
      <c r="M11" s="27">
        <v>0.06</v>
      </c>
      <c r="N11" s="4">
        <v>1.95E-2</v>
      </c>
      <c r="O11" s="30">
        <v>0</v>
      </c>
      <c r="P11" s="121">
        <v>0</v>
      </c>
      <c r="Q11" s="30">
        <v>0</v>
      </c>
      <c r="R11" s="30"/>
      <c r="S11" s="46">
        <f>+MAX(O11:R11)</f>
        <v>0</v>
      </c>
      <c r="T11" s="44" t="s">
        <v>267</v>
      </c>
      <c r="U11" s="17">
        <f t="shared" si="0"/>
        <v>0</v>
      </c>
      <c r="V11" s="13">
        <f t="shared" si="1"/>
        <v>0</v>
      </c>
      <c r="W11" s="60" t="s">
        <v>426</v>
      </c>
      <c r="X11" s="60" t="s">
        <v>426</v>
      </c>
      <c r="Y11" s="60" t="s">
        <v>426</v>
      </c>
      <c r="Z11" s="60"/>
    </row>
    <row r="12" spans="1:26" s="6" customFormat="1" ht="146.25" customHeight="1" x14ac:dyDescent="0.2">
      <c r="A12" s="11">
        <v>3</v>
      </c>
      <c r="B12" s="11" t="s">
        <v>273</v>
      </c>
      <c r="C12" s="12" t="s">
        <v>30</v>
      </c>
      <c r="D12" s="20" t="s">
        <v>281</v>
      </c>
      <c r="E12" s="22" t="s">
        <v>31</v>
      </c>
      <c r="F12" s="14" t="s">
        <v>38</v>
      </c>
      <c r="G12" s="5" t="s">
        <v>53</v>
      </c>
      <c r="H12" s="5" t="s">
        <v>54</v>
      </c>
      <c r="I12" s="5" t="s">
        <v>274</v>
      </c>
      <c r="J12" s="5" t="s">
        <v>194</v>
      </c>
      <c r="K12" s="5" t="s">
        <v>27</v>
      </c>
      <c r="L12" s="5" t="s">
        <v>296</v>
      </c>
      <c r="M12" s="69">
        <v>1.2</v>
      </c>
      <c r="N12" s="4">
        <v>2.6000000000000002E-2</v>
      </c>
      <c r="O12" s="31">
        <v>1.61</v>
      </c>
      <c r="P12" s="31">
        <v>2.3519999999999999</v>
      </c>
      <c r="Q12" s="31">
        <v>3.09</v>
      </c>
      <c r="R12" s="31"/>
      <c r="S12" s="47">
        <f>+MAX(O12:R12)</f>
        <v>3.09</v>
      </c>
      <c r="T12" s="44" t="s">
        <v>268</v>
      </c>
      <c r="U12" s="17">
        <f t="shared" si="0"/>
        <v>2.5750000000000002</v>
      </c>
      <c r="V12" s="13">
        <f t="shared" si="1"/>
        <v>2.6000000000000002E-2</v>
      </c>
      <c r="W12" s="60" t="s">
        <v>427</v>
      </c>
      <c r="X12" s="60" t="s">
        <v>520</v>
      </c>
      <c r="Y12" s="60" t="s">
        <v>625</v>
      </c>
      <c r="Z12" s="60"/>
    </row>
    <row r="13" spans="1:26" s="6" customFormat="1" ht="128.25" customHeight="1" x14ac:dyDescent="0.2">
      <c r="A13" s="11">
        <v>4</v>
      </c>
      <c r="B13" s="11" t="s">
        <v>273</v>
      </c>
      <c r="C13" s="12" t="s">
        <v>30</v>
      </c>
      <c r="D13" s="20" t="s">
        <v>281</v>
      </c>
      <c r="E13" s="22" t="s">
        <v>31</v>
      </c>
      <c r="F13" s="14" t="s">
        <v>38</v>
      </c>
      <c r="G13" s="5" t="s">
        <v>55</v>
      </c>
      <c r="H13" s="5" t="s">
        <v>56</v>
      </c>
      <c r="I13" s="5" t="s">
        <v>275</v>
      </c>
      <c r="J13" s="5" t="s">
        <v>195</v>
      </c>
      <c r="K13" s="5" t="s">
        <v>27</v>
      </c>
      <c r="L13" s="5" t="s">
        <v>264</v>
      </c>
      <c r="M13" s="43">
        <v>1400</v>
      </c>
      <c r="N13" s="4">
        <v>2.6000000000000002E-2</v>
      </c>
      <c r="O13" s="32">
        <v>382.4</v>
      </c>
      <c r="P13" s="122">
        <v>453</v>
      </c>
      <c r="Q13" s="32">
        <v>467</v>
      </c>
      <c r="R13" s="32"/>
      <c r="S13" s="48">
        <f>SUM(O13:R13)</f>
        <v>1302.4000000000001</v>
      </c>
      <c r="T13" s="44" t="s">
        <v>269</v>
      </c>
      <c r="U13" s="17">
        <f t="shared" si="0"/>
        <v>0.93028571428571438</v>
      </c>
      <c r="V13" s="13">
        <f t="shared" si="1"/>
        <v>2.4187428571428575E-2</v>
      </c>
      <c r="W13" s="60" t="s">
        <v>428</v>
      </c>
      <c r="X13" s="60" t="s">
        <v>521</v>
      </c>
      <c r="Y13" s="60" t="s">
        <v>626</v>
      </c>
      <c r="Z13" s="60"/>
    </row>
    <row r="14" spans="1:26" s="6" customFormat="1" ht="94.5" customHeight="1" x14ac:dyDescent="0.2">
      <c r="A14" s="11">
        <v>5</v>
      </c>
      <c r="B14" s="11" t="s">
        <v>273</v>
      </c>
      <c r="C14" s="12" t="s">
        <v>30</v>
      </c>
      <c r="D14" s="20" t="s">
        <v>281</v>
      </c>
      <c r="E14" s="22" t="s">
        <v>31</v>
      </c>
      <c r="F14" s="14" t="s">
        <v>38</v>
      </c>
      <c r="G14" s="5" t="s">
        <v>57</v>
      </c>
      <c r="H14" s="5" t="s">
        <v>58</v>
      </c>
      <c r="I14" s="5" t="s">
        <v>274</v>
      </c>
      <c r="J14" s="5" t="s">
        <v>196</v>
      </c>
      <c r="K14" s="5" t="s">
        <v>27</v>
      </c>
      <c r="L14" s="5" t="s">
        <v>296</v>
      </c>
      <c r="M14" s="41">
        <v>0.9</v>
      </c>
      <c r="N14" s="4">
        <v>1.95E-2</v>
      </c>
      <c r="O14" s="31">
        <v>1.36</v>
      </c>
      <c r="P14" s="31">
        <v>1.37</v>
      </c>
      <c r="Q14" s="31">
        <v>2.08</v>
      </c>
      <c r="R14" s="31"/>
      <c r="S14" s="47">
        <f>+MAX(O14:R14)</f>
        <v>2.08</v>
      </c>
      <c r="T14" s="44" t="s">
        <v>268</v>
      </c>
      <c r="U14" s="17">
        <f t="shared" si="0"/>
        <v>2.3111111111111113</v>
      </c>
      <c r="V14" s="13">
        <f t="shared" si="1"/>
        <v>1.95E-2</v>
      </c>
      <c r="W14" s="60" t="s">
        <v>429</v>
      </c>
      <c r="X14" s="60" t="s">
        <v>526</v>
      </c>
      <c r="Y14" s="60" t="s">
        <v>627</v>
      </c>
      <c r="Z14" s="60"/>
    </row>
    <row r="15" spans="1:26" s="6" customFormat="1" ht="94.5" customHeight="1" x14ac:dyDescent="0.2">
      <c r="A15" s="11">
        <v>6</v>
      </c>
      <c r="B15" s="11" t="s">
        <v>273</v>
      </c>
      <c r="C15" s="12" t="s">
        <v>30</v>
      </c>
      <c r="D15" s="20" t="s">
        <v>281</v>
      </c>
      <c r="E15" s="22" t="s">
        <v>31</v>
      </c>
      <c r="F15" s="14" t="s">
        <v>38</v>
      </c>
      <c r="G15" s="5" t="s">
        <v>59</v>
      </c>
      <c r="H15" s="5" t="s">
        <v>60</v>
      </c>
      <c r="I15" s="5" t="s">
        <v>275</v>
      </c>
      <c r="J15" s="5" t="s">
        <v>197</v>
      </c>
      <c r="K15" s="5" t="s">
        <v>27</v>
      </c>
      <c r="L15" s="5" t="s">
        <v>264</v>
      </c>
      <c r="M15" s="43">
        <v>1150</v>
      </c>
      <c r="N15" s="4">
        <v>2.6000000000000002E-2</v>
      </c>
      <c r="O15" s="32">
        <v>199.5</v>
      </c>
      <c r="P15" s="122">
        <v>303.3</v>
      </c>
      <c r="Q15" s="32">
        <v>390.3</v>
      </c>
      <c r="R15" s="62"/>
      <c r="S15" s="48">
        <f t="shared" ref="S15:S20" si="2">SUM(O15:R15)</f>
        <v>893.1</v>
      </c>
      <c r="T15" s="44" t="s">
        <v>269</v>
      </c>
      <c r="U15" s="17">
        <f t="shared" si="0"/>
        <v>0.77660869565217394</v>
      </c>
      <c r="V15" s="13">
        <f t="shared" si="1"/>
        <v>2.0191826086956525E-2</v>
      </c>
      <c r="W15" s="60" t="s">
        <v>430</v>
      </c>
      <c r="X15" s="60" t="s">
        <v>521</v>
      </c>
      <c r="Y15" s="60" t="s">
        <v>628</v>
      </c>
      <c r="Z15" s="60"/>
    </row>
    <row r="16" spans="1:26" s="6" customFormat="1" ht="106.5" customHeight="1" x14ac:dyDescent="0.2">
      <c r="A16" s="11">
        <v>7</v>
      </c>
      <c r="B16" s="11" t="s">
        <v>273</v>
      </c>
      <c r="C16" s="12" t="s">
        <v>30</v>
      </c>
      <c r="D16" s="20" t="s">
        <v>281</v>
      </c>
      <c r="E16" s="22" t="s">
        <v>31</v>
      </c>
      <c r="F16" s="14" t="s">
        <v>38</v>
      </c>
      <c r="G16" s="5" t="s">
        <v>61</v>
      </c>
      <c r="H16" s="5" t="s">
        <v>62</v>
      </c>
      <c r="I16" s="5" t="s">
        <v>275</v>
      </c>
      <c r="J16" s="5" t="s">
        <v>198</v>
      </c>
      <c r="K16" s="5" t="s">
        <v>27</v>
      </c>
      <c r="L16" s="5" t="s">
        <v>264</v>
      </c>
      <c r="M16" s="43">
        <v>200</v>
      </c>
      <c r="N16" s="4">
        <v>3.2500000000000001E-2</v>
      </c>
      <c r="O16" s="32">
        <v>31.9</v>
      </c>
      <c r="P16" s="122">
        <v>28.2</v>
      </c>
      <c r="Q16" s="32">
        <v>60</v>
      </c>
      <c r="R16" s="62"/>
      <c r="S16" s="48">
        <f t="shared" si="2"/>
        <v>120.1</v>
      </c>
      <c r="T16" s="44" t="s">
        <v>269</v>
      </c>
      <c r="U16" s="17">
        <f t="shared" si="0"/>
        <v>0.60049999999999992</v>
      </c>
      <c r="V16" s="13">
        <f t="shared" si="1"/>
        <v>1.9516249999999999E-2</v>
      </c>
      <c r="W16" s="60" t="s">
        <v>431</v>
      </c>
      <c r="X16" s="60" t="s">
        <v>527</v>
      </c>
      <c r="Y16" s="60" t="s">
        <v>629</v>
      </c>
      <c r="Z16" s="60"/>
    </row>
    <row r="17" spans="1:26" s="6" customFormat="1" ht="94.5" customHeight="1" x14ac:dyDescent="0.2">
      <c r="A17" s="11">
        <v>8</v>
      </c>
      <c r="B17" s="11" t="s">
        <v>273</v>
      </c>
      <c r="C17" s="12" t="s">
        <v>30</v>
      </c>
      <c r="D17" s="20" t="s">
        <v>281</v>
      </c>
      <c r="E17" s="22" t="s">
        <v>31</v>
      </c>
      <c r="F17" s="14" t="s">
        <v>38</v>
      </c>
      <c r="G17" s="5" t="s">
        <v>63</v>
      </c>
      <c r="H17" s="5" t="s">
        <v>64</v>
      </c>
      <c r="I17" s="5" t="s">
        <v>275</v>
      </c>
      <c r="J17" s="5" t="s">
        <v>199</v>
      </c>
      <c r="K17" s="5" t="s">
        <v>27</v>
      </c>
      <c r="L17" s="5" t="s">
        <v>264</v>
      </c>
      <c r="M17" s="24">
        <v>3</v>
      </c>
      <c r="N17" s="4">
        <v>6.5000000000000006E-3</v>
      </c>
      <c r="O17" s="92">
        <v>2</v>
      </c>
      <c r="P17" s="123">
        <v>0</v>
      </c>
      <c r="Q17" s="29">
        <v>0</v>
      </c>
      <c r="R17" s="29"/>
      <c r="S17" s="45">
        <f t="shared" si="2"/>
        <v>2</v>
      </c>
      <c r="T17" s="44" t="s">
        <v>269</v>
      </c>
      <c r="U17" s="17">
        <f t="shared" si="0"/>
        <v>0.66666666666666663</v>
      </c>
      <c r="V17" s="13">
        <f t="shared" si="1"/>
        <v>4.3333333333333331E-3</v>
      </c>
      <c r="W17" s="60" t="s">
        <v>432</v>
      </c>
      <c r="X17" s="60" t="s">
        <v>522</v>
      </c>
      <c r="Y17" s="60" t="s">
        <v>630</v>
      </c>
      <c r="Z17" s="60"/>
    </row>
    <row r="18" spans="1:26" s="6" customFormat="1" ht="94.5" customHeight="1" x14ac:dyDescent="0.2">
      <c r="A18" s="11">
        <v>9</v>
      </c>
      <c r="B18" s="11" t="s">
        <v>273</v>
      </c>
      <c r="C18" s="12" t="s">
        <v>30</v>
      </c>
      <c r="D18" s="20" t="s">
        <v>281</v>
      </c>
      <c r="E18" s="22" t="s">
        <v>31</v>
      </c>
      <c r="F18" s="14" t="s">
        <v>38</v>
      </c>
      <c r="G18" s="5" t="s">
        <v>65</v>
      </c>
      <c r="H18" s="5" t="s">
        <v>66</v>
      </c>
      <c r="I18" s="5" t="s">
        <v>275</v>
      </c>
      <c r="J18" s="5" t="s">
        <v>200</v>
      </c>
      <c r="K18" s="5" t="s">
        <v>27</v>
      </c>
      <c r="L18" s="5" t="s">
        <v>264</v>
      </c>
      <c r="M18" s="24">
        <v>2</v>
      </c>
      <c r="N18" s="4">
        <v>6.5000000000000006E-3</v>
      </c>
      <c r="O18" s="29">
        <v>1</v>
      </c>
      <c r="P18" s="123">
        <v>1</v>
      </c>
      <c r="Q18" s="29">
        <v>0</v>
      </c>
      <c r="R18" s="29"/>
      <c r="S18" s="45">
        <f t="shared" si="2"/>
        <v>2</v>
      </c>
      <c r="T18" s="44" t="s">
        <v>269</v>
      </c>
      <c r="U18" s="17">
        <f t="shared" si="0"/>
        <v>1</v>
      </c>
      <c r="V18" s="13">
        <f t="shared" si="1"/>
        <v>6.5000000000000006E-3</v>
      </c>
      <c r="W18" s="60" t="s">
        <v>433</v>
      </c>
      <c r="X18" s="60" t="s">
        <v>523</v>
      </c>
      <c r="Y18" s="60" t="s">
        <v>631</v>
      </c>
      <c r="Z18" s="60"/>
    </row>
    <row r="19" spans="1:26" s="6" customFormat="1" ht="94.5" customHeight="1" x14ac:dyDescent="0.2">
      <c r="A19" s="11">
        <v>10</v>
      </c>
      <c r="B19" s="11" t="s">
        <v>273</v>
      </c>
      <c r="C19" s="12" t="s">
        <v>30</v>
      </c>
      <c r="D19" s="20" t="s">
        <v>282</v>
      </c>
      <c r="E19" s="22" t="s">
        <v>31</v>
      </c>
      <c r="F19" s="14" t="s">
        <v>38</v>
      </c>
      <c r="G19" s="5" t="s">
        <v>67</v>
      </c>
      <c r="H19" s="5" t="s">
        <v>68</v>
      </c>
      <c r="I19" s="5" t="s">
        <v>275</v>
      </c>
      <c r="J19" s="5" t="s">
        <v>201</v>
      </c>
      <c r="K19" s="5" t="s">
        <v>27</v>
      </c>
      <c r="L19" s="5" t="s">
        <v>264</v>
      </c>
      <c r="M19" s="43">
        <v>336</v>
      </c>
      <c r="N19" s="4">
        <v>6.5000000000000006E-3</v>
      </c>
      <c r="O19" s="29">
        <v>170</v>
      </c>
      <c r="P19" s="29">
        <v>137.69999999999999</v>
      </c>
      <c r="Q19" s="32">
        <v>55.2</v>
      </c>
      <c r="R19" s="62"/>
      <c r="S19" s="45">
        <f t="shared" si="2"/>
        <v>362.9</v>
      </c>
      <c r="T19" s="44" t="s">
        <v>269</v>
      </c>
      <c r="U19" s="17">
        <f t="shared" si="0"/>
        <v>1.0800595238095236</v>
      </c>
      <c r="V19" s="13">
        <f t="shared" si="1"/>
        <v>6.5000000000000006E-3</v>
      </c>
      <c r="W19" s="60" t="s">
        <v>434</v>
      </c>
      <c r="X19" s="60" t="s">
        <v>524</v>
      </c>
      <c r="Y19" s="60" t="s">
        <v>632</v>
      </c>
      <c r="Z19" s="60"/>
    </row>
    <row r="20" spans="1:26" s="6" customFormat="1" ht="94.5" customHeight="1" x14ac:dyDescent="0.2">
      <c r="A20" s="11">
        <v>11</v>
      </c>
      <c r="B20" s="11" t="s">
        <v>273</v>
      </c>
      <c r="C20" s="12" t="s">
        <v>30</v>
      </c>
      <c r="D20" s="20" t="s">
        <v>282</v>
      </c>
      <c r="E20" s="22" t="s">
        <v>31</v>
      </c>
      <c r="F20" s="14" t="s">
        <v>38</v>
      </c>
      <c r="G20" s="5" t="s">
        <v>69</v>
      </c>
      <c r="H20" s="5" t="s">
        <v>70</v>
      </c>
      <c r="I20" s="5" t="s">
        <v>275</v>
      </c>
      <c r="J20" s="5" t="s">
        <v>286</v>
      </c>
      <c r="K20" s="5" t="s">
        <v>27</v>
      </c>
      <c r="L20" s="5" t="s">
        <v>264</v>
      </c>
      <c r="M20" s="24">
        <v>20</v>
      </c>
      <c r="N20" s="4">
        <v>6.5000000000000006E-3</v>
      </c>
      <c r="O20" s="92">
        <v>7</v>
      </c>
      <c r="P20" s="123">
        <v>9</v>
      </c>
      <c r="Q20" s="29">
        <v>3</v>
      </c>
      <c r="R20" s="29"/>
      <c r="S20" s="45">
        <f t="shared" si="2"/>
        <v>19</v>
      </c>
      <c r="T20" s="44" t="s">
        <v>269</v>
      </c>
      <c r="U20" s="17">
        <f t="shared" si="0"/>
        <v>0.95</v>
      </c>
      <c r="V20" s="13">
        <f t="shared" si="1"/>
        <v>6.1749999999999999E-3</v>
      </c>
      <c r="W20" s="60" t="s">
        <v>435</v>
      </c>
      <c r="X20" s="60" t="s">
        <v>525</v>
      </c>
      <c r="Y20" s="60" t="s">
        <v>633</v>
      </c>
      <c r="Z20" s="60"/>
    </row>
    <row r="21" spans="1:26" s="6" customFormat="1" ht="94.5" customHeight="1" x14ac:dyDescent="0.2">
      <c r="A21" s="11">
        <v>12</v>
      </c>
      <c r="B21" s="11" t="s">
        <v>273</v>
      </c>
      <c r="C21" s="12" t="s">
        <v>30</v>
      </c>
      <c r="D21" s="20" t="s">
        <v>281</v>
      </c>
      <c r="E21" s="22" t="s">
        <v>32</v>
      </c>
      <c r="F21" s="14" t="s">
        <v>39</v>
      </c>
      <c r="G21" s="5" t="s">
        <v>71</v>
      </c>
      <c r="H21" s="5" t="s">
        <v>72</v>
      </c>
      <c r="I21" s="5" t="s">
        <v>274</v>
      </c>
      <c r="J21" s="5" t="s">
        <v>202</v>
      </c>
      <c r="K21" s="5" t="s">
        <v>27</v>
      </c>
      <c r="L21" s="5" t="s">
        <v>265</v>
      </c>
      <c r="M21" s="40">
        <v>6.0000000000000001E-3</v>
      </c>
      <c r="N21" s="4">
        <v>2.6000000000000002E-2</v>
      </c>
      <c r="O21" s="33" t="s">
        <v>446</v>
      </c>
      <c r="P21" s="33" t="s">
        <v>541</v>
      </c>
      <c r="Q21" s="33" t="s">
        <v>569</v>
      </c>
      <c r="R21" s="33"/>
      <c r="S21" s="61">
        <f>+R21</f>
        <v>0</v>
      </c>
      <c r="T21" s="44" t="s">
        <v>270</v>
      </c>
      <c r="U21" s="17">
        <f t="shared" si="0"/>
        <v>0</v>
      </c>
      <c r="V21" s="13">
        <f t="shared" si="1"/>
        <v>0</v>
      </c>
      <c r="W21" s="60" t="s">
        <v>447</v>
      </c>
      <c r="X21" s="60" t="s">
        <v>542</v>
      </c>
      <c r="Y21" s="60" t="s">
        <v>570</v>
      </c>
      <c r="Z21" s="60"/>
    </row>
    <row r="22" spans="1:26" s="6" customFormat="1" ht="94.5" customHeight="1" x14ac:dyDescent="0.2">
      <c r="A22" s="11">
        <v>13</v>
      </c>
      <c r="B22" s="11" t="s">
        <v>273</v>
      </c>
      <c r="C22" s="12" t="s">
        <v>30</v>
      </c>
      <c r="D22" s="20" t="s">
        <v>281</v>
      </c>
      <c r="E22" s="22" t="s">
        <v>32</v>
      </c>
      <c r="F22" s="14" t="s">
        <v>39</v>
      </c>
      <c r="G22" s="5" t="s">
        <v>73</v>
      </c>
      <c r="H22" s="5" t="s">
        <v>74</v>
      </c>
      <c r="I22" s="5" t="s">
        <v>276</v>
      </c>
      <c r="J22" s="5" t="s">
        <v>203</v>
      </c>
      <c r="K22" s="5" t="s">
        <v>27</v>
      </c>
      <c r="L22" s="5" t="s">
        <v>265</v>
      </c>
      <c r="M22" s="25">
        <v>4000000</v>
      </c>
      <c r="N22" s="4">
        <v>2.6000000000000002E-2</v>
      </c>
      <c r="O22" s="32">
        <v>4691003</v>
      </c>
      <c r="P22" s="32">
        <v>4749002</v>
      </c>
      <c r="Q22" s="32">
        <v>5264997</v>
      </c>
      <c r="R22" s="32"/>
      <c r="S22" s="48">
        <f>+R22</f>
        <v>0</v>
      </c>
      <c r="T22" s="44" t="s">
        <v>270</v>
      </c>
      <c r="U22" s="17">
        <f t="shared" si="0"/>
        <v>0</v>
      </c>
      <c r="V22" s="13">
        <f t="shared" si="1"/>
        <v>0</v>
      </c>
      <c r="W22" s="60" t="s">
        <v>448</v>
      </c>
      <c r="X22" s="60" t="s">
        <v>545</v>
      </c>
      <c r="Y22" s="60" t="s">
        <v>574</v>
      </c>
      <c r="Z22" s="60"/>
    </row>
    <row r="23" spans="1:26" s="6" customFormat="1" ht="94.5" customHeight="1" x14ac:dyDescent="0.2">
      <c r="A23" s="11">
        <v>14</v>
      </c>
      <c r="B23" s="11" t="s">
        <v>273</v>
      </c>
      <c r="C23" s="12" t="s">
        <v>30</v>
      </c>
      <c r="D23" s="20" t="s">
        <v>281</v>
      </c>
      <c r="E23" s="22" t="s">
        <v>32</v>
      </c>
      <c r="F23" s="14" t="s">
        <v>39</v>
      </c>
      <c r="G23" s="5" t="s">
        <v>75</v>
      </c>
      <c r="H23" s="5" t="s">
        <v>76</v>
      </c>
      <c r="I23" s="5" t="s">
        <v>275</v>
      </c>
      <c r="J23" s="5" t="s">
        <v>204</v>
      </c>
      <c r="K23" s="5" t="s">
        <v>27</v>
      </c>
      <c r="L23" s="5" t="s">
        <v>265</v>
      </c>
      <c r="M23" s="24">
        <v>100</v>
      </c>
      <c r="N23" s="4">
        <v>1.95E-2</v>
      </c>
      <c r="O23" s="29">
        <v>36</v>
      </c>
      <c r="P23" s="29">
        <v>27</v>
      </c>
      <c r="Q23" s="29">
        <v>43</v>
      </c>
      <c r="R23" s="29"/>
      <c r="S23" s="45">
        <f>+R23</f>
        <v>0</v>
      </c>
      <c r="T23" s="44" t="s">
        <v>270</v>
      </c>
      <c r="U23" s="17">
        <f t="shared" si="0"/>
        <v>0</v>
      </c>
      <c r="V23" s="13">
        <f t="shared" si="1"/>
        <v>0</v>
      </c>
      <c r="W23" s="60" t="s">
        <v>452</v>
      </c>
      <c r="X23" s="60" t="s">
        <v>544</v>
      </c>
      <c r="Y23" s="60" t="s">
        <v>571</v>
      </c>
      <c r="Z23" s="60"/>
    </row>
    <row r="24" spans="1:26" s="6" customFormat="1" ht="94.5" customHeight="1" x14ac:dyDescent="0.2">
      <c r="A24" s="11">
        <v>15</v>
      </c>
      <c r="B24" s="11" t="s">
        <v>273</v>
      </c>
      <c r="C24" s="12" t="s">
        <v>30</v>
      </c>
      <c r="D24" s="20" t="s">
        <v>281</v>
      </c>
      <c r="E24" s="22" t="s">
        <v>32</v>
      </c>
      <c r="F24" s="14" t="s">
        <v>39</v>
      </c>
      <c r="G24" s="5" t="s">
        <v>77</v>
      </c>
      <c r="H24" s="5" t="s">
        <v>78</v>
      </c>
      <c r="I24" s="5" t="s">
        <v>275</v>
      </c>
      <c r="J24" s="5" t="s">
        <v>205</v>
      </c>
      <c r="K24" s="5" t="s">
        <v>27</v>
      </c>
      <c r="L24" s="5" t="s">
        <v>264</v>
      </c>
      <c r="M24" s="25">
        <v>18000000</v>
      </c>
      <c r="N24" s="4">
        <v>2.6000000000000002E-2</v>
      </c>
      <c r="O24" s="32">
        <v>3468332</v>
      </c>
      <c r="P24" s="32">
        <v>3250115</v>
      </c>
      <c r="Q24" s="32">
        <v>3351000</v>
      </c>
      <c r="R24" s="32"/>
      <c r="S24" s="48">
        <f>SUM(O24:R24)</f>
        <v>10069447</v>
      </c>
      <c r="T24" s="44" t="s">
        <v>269</v>
      </c>
      <c r="U24" s="17">
        <f t="shared" si="0"/>
        <v>0.55941372222222219</v>
      </c>
      <c r="V24" s="13">
        <f t="shared" si="1"/>
        <v>1.4544756777777779E-2</v>
      </c>
      <c r="W24" s="60" t="s">
        <v>449</v>
      </c>
      <c r="X24" s="60" t="s">
        <v>546</v>
      </c>
      <c r="Y24" s="60" t="s">
        <v>572</v>
      </c>
      <c r="Z24" s="60"/>
    </row>
    <row r="25" spans="1:26" s="6" customFormat="1" ht="94.5" customHeight="1" x14ac:dyDescent="0.2">
      <c r="A25" s="11">
        <v>16</v>
      </c>
      <c r="B25" s="11" t="s">
        <v>273</v>
      </c>
      <c r="C25" s="12" t="s">
        <v>30</v>
      </c>
      <c r="D25" s="20" t="s">
        <v>282</v>
      </c>
      <c r="E25" s="22" t="s">
        <v>32</v>
      </c>
      <c r="F25" s="14" t="s">
        <v>39</v>
      </c>
      <c r="G25" s="5" t="s">
        <v>79</v>
      </c>
      <c r="H25" s="5" t="s">
        <v>80</v>
      </c>
      <c r="I25" s="5" t="s">
        <v>274</v>
      </c>
      <c r="J25" s="5" t="s">
        <v>206</v>
      </c>
      <c r="K25" s="5" t="s">
        <v>27</v>
      </c>
      <c r="L25" s="5" t="s">
        <v>264</v>
      </c>
      <c r="M25" s="70">
        <v>4</v>
      </c>
      <c r="N25" s="4">
        <v>1.3000000000000001E-2</v>
      </c>
      <c r="O25" s="29">
        <v>3</v>
      </c>
      <c r="P25" s="29">
        <v>0</v>
      </c>
      <c r="Q25" s="29">
        <v>0</v>
      </c>
      <c r="R25" s="29"/>
      <c r="S25" s="45">
        <f>SUM(O25:R25)</f>
        <v>3</v>
      </c>
      <c r="T25" s="44" t="s">
        <v>269</v>
      </c>
      <c r="U25" s="17">
        <f t="shared" si="0"/>
        <v>0.75</v>
      </c>
      <c r="V25" s="13">
        <f t="shared" si="1"/>
        <v>9.7500000000000017E-3</v>
      </c>
      <c r="W25" s="60" t="s">
        <v>450</v>
      </c>
      <c r="X25" s="60" t="s">
        <v>543</v>
      </c>
      <c r="Y25" s="60" t="s">
        <v>573</v>
      </c>
      <c r="Z25" s="60"/>
    </row>
    <row r="26" spans="1:26" s="6" customFormat="1" ht="94.5" customHeight="1" x14ac:dyDescent="0.2">
      <c r="A26" s="11">
        <v>17</v>
      </c>
      <c r="B26" s="11" t="s">
        <v>273</v>
      </c>
      <c r="C26" s="12" t="s">
        <v>30</v>
      </c>
      <c r="D26" s="20" t="s">
        <v>281</v>
      </c>
      <c r="E26" s="22" t="s">
        <v>32</v>
      </c>
      <c r="F26" s="14" t="s">
        <v>39</v>
      </c>
      <c r="G26" s="5" t="s">
        <v>81</v>
      </c>
      <c r="H26" s="5" t="s">
        <v>82</v>
      </c>
      <c r="I26" s="5" t="s">
        <v>275</v>
      </c>
      <c r="J26" s="5" t="s">
        <v>207</v>
      </c>
      <c r="K26" s="5" t="s">
        <v>27</v>
      </c>
      <c r="L26" s="5" t="s">
        <v>264</v>
      </c>
      <c r="M26" s="23">
        <v>45000</v>
      </c>
      <c r="N26" s="4">
        <v>1.3000000000000001E-2</v>
      </c>
      <c r="O26" s="34">
        <v>9600</v>
      </c>
      <c r="P26" s="34">
        <v>12107.49</v>
      </c>
      <c r="Q26" s="34">
        <v>10709</v>
      </c>
      <c r="R26" s="34"/>
      <c r="S26" s="50">
        <f>SUM(O26:R26)</f>
        <v>32416.489999999998</v>
      </c>
      <c r="T26" s="44" t="s">
        <v>269</v>
      </c>
      <c r="U26" s="17">
        <f t="shared" si="0"/>
        <v>0.72036644444444442</v>
      </c>
      <c r="V26" s="13">
        <f t="shared" si="1"/>
        <v>9.3647637777777779E-3</v>
      </c>
      <c r="W26" s="60" t="s">
        <v>451</v>
      </c>
      <c r="X26" s="60" t="s">
        <v>547</v>
      </c>
      <c r="Y26" s="60" t="s">
        <v>575</v>
      </c>
      <c r="Z26" s="60"/>
    </row>
    <row r="27" spans="1:26" s="6" customFormat="1" ht="166.5" customHeight="1" x14ac:dyDescent="0.2">
      <c r="A27" s="11">
        <v>18</v>
      </c>
      <c r="B27" s="11" t="s">
        <v>273</v>
      </c>
      <c r="C27" s="12" t="s">
        <v>30</v>
      </c>
      <c r="D27" s="20" t="s">
        <v>281</v>
      </c>
      <c r="E27" s="22" t="s">
        <v>33</v>
      </c>
      <c r="F27" s="14" t="s">
        <v>40</v>
      </c>
      <c r="G27" s="5" t="s">
        <v>83</v>
      </c>
      <c r="H27" s="5" t="s">
        <v>84</v>
      </c>
      <c r="I27" s="5" t="s">
        <v>274</v>
      </c>
      <c r="J27" s="5" t="s">
        <v>471</v>
      </c>
      <c r="K27" s="5" t="s">
        <v>27</v>
      </c>
      <c r="L27" s="5" t="s">
        <v>264</v>
      </c>
      <c r="M27" s="27">
        <v>0.74</v>
      </c>
      <c r="N27" s="4">
        <v>2.6000000000000002E-2</v>
      </c>
      <c r="O27" s="52">
        <v>0</v>
      </c>
      <c r="P27" s="52">
        <v>0</v>
      </c>
      <c r="Q27" s="52">
        <v>0</v>
      </c>
      <c r="R27" s="52"/>
      <c r="S27" s="46">
        <f>+MAX(O27:R27)</f>
        <v>0</v>
      </c>
      <c r="T27" s="44" t="s">
        <v>267</v>
      </c>
      <c r="U27" s="17">
        <f t="shared" si="0"/>
        <v>0</v>
      </c>
      <c r="V27" s="13">
        <f t="shared" si="1"/>
        <v>0</v>
      </c>
      <c r="W27" s="60" t="s">
        <v>365</v>
      </c>
      <c r="X27" s="60" t="s">
        <v>470</v>
      </c>
      <c r="Y27" s="60" t="s">
        <v>592</v>
      </c>
      <c r="Z27" s="60"/>
    </row>
    <row r="28" spans="1:26" s="6" customFormat="1" ht="204.75" customHeight="1" x14ac:dyDescent="0.2">
      <c r="A28" s="11">
        <v>19</v>
      </c>
      <c r="B28" s="11" t="s">
        <v>273</v>
      </c>
      <c r="C28" s="12" t="s">
        <v>30</v>
      </c>
      <c r="D28" s="20" t="s">
        <v>281</v>
      </c>
      <c r="E28" s="22" t="s">
        <v>33</v>
      </c>
      <c r="F28" s="14" t="s">
        <v>40</v>
      </c>
      <c r="G28" s="5" t="s">
        <v>85</v>
      </c>
      <c r="H28" s="5" t="s">
        <v>86</v>
      </c>
      <c r="I28" s="5" t="s">
        <v>275</v>
      </c>
      <c r="J28" s="5" t="s">
        <v>208</v>
      </c>
      <c r="K28" s="5" t="s">
        <v>27</v>
      </c>
      <c r="L28" s="5" t="s">
        <v>264</v>
      </c>
      <c r="M28" s="24">
        <v>4</v>
      </c>
      <c r="N28" s="4">
        <v>1.3000000000000001E-2</v>
      </c>
      <c r="O28" s="53">
        <v>1</v>
      </c>
      <c r="P28" s="53">
        <v>1</v>
      </c>
      <c r="Q28" s="53">
        <v>1</v>
      </c>
      <c r="R28" s="53"/>
      <c r="S28" s="45">
        <f t="shared" ref="S28:S38" si="3">SUM(O28:R28)</f>
        <v>3</v>
      </c>
      <c r="T28" s="44" t="s">
        <v>269</v>
      </c>
      <c r="U28" s="17">
        <f t="shared" si="0"/>
        <v>0.75</v>
      </c>
      <c r="V28" s="13">
        <f t="shared" si="1"/>
        <v>9.7500000000000017E-3</v>
      </c>
      <c r="W28" s="60" t="s">
        <v>366</v>
      </c>
      <c r="X28" s="60" t="s">
        <v>472</v>
      </c>
      <c r="Y28" s="60" t="s">
        <v>593</v>
      </c>
      <c r="Z28" s="60"/>
    </row>
    <row r="29" spans="1:26" s="6" customFormat="1" ht="244.5" customHeight="1" x14ac:dyDescent="0.2">
      <c r="A29" s="11">
        <v>20</v>
      </c>
      <c r="B29" s="11" t="s">
        <v>273</v>
      </c>
      <c r="C29" s="12" t="s">
        <v>30</v>
      </c>
      <c r="D29" s="20" t="s">
        <v>281</v>
      </c>
      <c r="E29" s="22" t="s">
        <v>33</v>
      </c>
      <c r="F29" s="14" t="s">
        <v>40</v>
      </c>
      <c r="G29" s="5" t="s">
        <v>87</v>
      </c>
      <c r="H29" s="5" t="s">
        <v>88</v>
      </c>
      <c r="I29" s="5" t="s">
        <v>274</v>
      </c>
      <c r="J29" s="5" t="s">
        <v>209</v>
      </c>
      <c r="K29" s="5" t="s">
        <v>27</v>
      </c>
      <c r="L29" s="5" t="s">
        <v>264</v>
      </c>
      <c r="M29" s="25">
        <v>8000</v>
      </c>
      <c r="N29" s="4">
        <v>1.3000000000000001E-2</v>
      </c>
      <c r="O29" s="54">
        <v>753</v>
      </c>
      <c r="P29" s="54">
        <v>2157</v>
      </c>
      <c r="Q29" s="54">
        <v>2247</v>
      </c>
      <c r="R29" s="54"/>
      <c r="S29" s="45">
        <f t="shared" si="3"/>
        <v>5157</v>
      </c>
      <c r="T29" s="44" t="s">
        <v>269</v>
      </c>
      <c r="U29" s="17">
        <f t="shared" si="0"/>
        <v>0.644625</v>
      </c>
      <c r="V29" s="13">
        <f t="shared" si="1"/>
        <v>8.3801250000000004E-3</v>
      </c>
      <c r="W29" s="60" t="s">
        <v>367</v>
      </c>
      <c r="X29" s="60" t="s">
        <v>473</v>
      </c>
      <c r="Y29" s="60" t="s">
        <v>594</v>
      </c>
      <c r="Z29" s="60"/>
    </row>
    <row r="30" spans="1:26" s="6" customFormat="1" ht="131.25" customHeight="1" x14ac:dyDescent="0.2">
      <c r="A30" s="11">
        <v>21</v>
      </c>
      <c r="B30" s="11" t="s">
        <v>273</v>
      </c>
      <c r="C30" s="12" t="s">
        <v>30</v>
      </c>
      <c r="D30" s="20" t="s">
        <v>281</v>
      </c>
      <c r="E30" s="22" t="s">
        <v>33</v>
      </c>
      <c r="F30" s="14" t="s">
        <v>40</v>
      </c>
      <c r="G30" s="5" t="s">
        <v>89</v>
      </c>
      <c r="H30" s="5" t="s">
        <v>90</v>
      </c>
      <c r="I30" s="5" t="s">
        <v>274</v>
      </c>
      <c r="J30" s="5" t="s">
        <v>210</v>
      </c>
      <c r="K30" s="5" t="s">
        <v>27</v>
      </c>
      <c r="L30" s="5" t="s">
        <v>264</v>
      </c>
      <c r="M30" s="24">
        <v>12</v>
      </c>
      <c r="N30" s="4">
        <v>1.3000000000000001E-2</v>
      </c>
      <c r="O30" s="53">
        <v>0</v>
      </c>
      <c r="P30" s="53">
        <v>1</v>
      </c>
      <c r="Q30" s="53">
        <v>4</v>
      </c>
      <c r="R30" s="53"/>
      <c r="S30" s="45">
        <f t="shared" si="3"/>
        <v>5</v>
      </c>
      <c r="T30" s="44" t="s">
        <v>269</v>
      </c>
      <c r="U30" s="17">
        <f t="shared" si="0"/>
        <v>0.41666666666666669</v>
      </c>
      <c r="V30" s="13">
        <f t="shared" si="1"/>
        <v>5.4166666666666677E-3</v>
      </c>
      <c r="W30" s="60" t="s">
        <v>368</v>
      </c>
      <c r="X30" s="60" t="s">
        <v>474</v>
      </c>
      <c r="Y30" s="60" t="s">
        <v>595</v>
      </c>
      <c r="Z30" s="60"/>
    </row>
    <row r="31" spans="1:26" s="6" customFormat="1" ht="94.5" customHeight="1" x14ac:dyDescent="0.2">
      <c r="A31" s="11">
        <v>22</v>
      </c>
      <c r="B31" s="11" t="s">
        <v>273</v>
      </c>
      <c r="C31" s="12" t="s">
        <v>30</v>
      </c>
      <c r="D31" s="20" t="s">
        <v>282</v>
      </c>
      <c r="E31" s="22" t="s">
        <v>34</v>
      </c>
      <c r="F31" s="14" t="s">
        <v>41</v>
      </c>
      <c r="G31" s="5" t="s">
        <v>91</v>
      </c>
      <c r="H31" s="5" t="s">
        <v>92</v>
      </c>
      <c r="I31" s="5" t="s">
        <v>275</v>
      </c>
      <c r="J31" s="5" t="s">
        <v>211</v>
      </c>
      <c r="K31" s="5" t="s">
        <v>27</v>
      </c>
      <c r="L31" s="5" t="s">
        <v>264</v>
      </c>
      <c r="M31" s="23">
        <v>800000000</v>
      </c>
      <c r="N31" s="4">
        <v>3.2500000000000001E-2</v>
      </c>
      <c r="O31" s="34">
        <v>249892000</v>
      </c>
      <c r="P31" s="34">
        <v>388967984</v>
      </c>
      <c r="Q31" s="34">
        <v>692797728</v>
      </c>
      <c r="R31" s="34"/>
      <c r="S31" s="50">
        <f t="shared" si="3"/>
        <v>1331657712</v>
      </c>
      <c r="T31" s="44" t="s">
        <v>269</v>
      </c>
      <c r="U31" s="17">
        <f t="shared" si="0"/>
        <v>1.66457214</v>
      </c>
      <c r="V31" s="13">
        <f t="shared" si="1"/>
        <v>3.2500000000000001E-2</v>
      </c>
      <c r="W31" s="60" t="s">
        <v>352</v>
      </c>
      <c r="X31" s="60" t="s">
        <v>352</v>
      </c>
      <c r="Y31" s="60" t="s">
        <v>603</v>
      </c>
      <c r="Z31" s="60"/>
    </row>
    <row r="32" spans="1:26" s="6" customFormat="1" ht="94.5" customHeight="1" x14ac:dyDescent="0.2">
      <c r="A32" s="11">
        <v>23</v>
      </c>
      <c r="B32" s="11" t="s">
        <v>273</v>
      </c>
      <c r="C32" s="12" t="s">
        <v>30</v>
      </c>
      <c r="D32" s="20" t="s">
        <v>282</v>
      </c>
      <c r="E32" s="22" t="s">
        <v>34</v>
      </c>
      <c r="F32" s="14" t="s">
        <v>41</v>
      </c>
      <c r="G32" s="5" t="s">
        <v>93</v>
      </c>
      <c r="H32" s="5" t="s">
        <v>94</v>
      </c>
      <c r="I32" s="5" t="s">
        <v>274</v>
      </c>
      <c r="J32" s="5" t="s">
        <v>212</v>
      </c>
      <c r="K32" s="5" t="s">
        <v>27</v>
      </c>
      <c r="L32" s="5" t="s">
        <v>264</v>
      </c>
      <c r="M32" s="24">
        <v>2</v>
      </c>
      <c r="N32" s="4">
        <v>1.3000000000000001E-2</v>
      </c>
      <c r="O32" s="110">
        <v>0</v>
      </c>
      <c r="P32" s="110">
        <v>2</v>
      </c>
      <c r="Q32" s="29">
        <v>1</v>
      </c>
      <c r="R32" s="29"/>
      <c r="S32" s="45">
        <f t="shared" si="3"/>
        <v>3</v>
      </c>
      <c r="T32" s="44" t="s">
        <v>269</v>
      </c>
      <c r="U32" s="17">
        <f t="shared" si="0"/>
        <v>1.5</v>
      </c>
      <c r="V32" s="13">
        <f t="shared" si="1"/>
        <v>1.3000000000000001E-2</v>
      </c>
      <c r="W32" s="60" t="s">
        <v>353</v>
      </c>
      <c r="X32" s="60" t="s">
        <v>460</v>
      </c>
      <c r="Y32" s="60" t="s">
        <v>604</v>
      </c>
      <c r="Z32" s="60"/>
    </row>
    <row r="33" spans="1:26" s="6" customFormat="1" ht="94.5" customHeight="1" x14ac:dyDescent="0.2">
      <c r="A33" s="11">
        <v>24</v>
      </c>
      <c r="B33" s="11" t="s">
        <v>273</v>
      </c>
      <c r="C33" s="12" t="s">
        <v>30</v>
      </c>
      <c r="D33" s="20" t="s">
        <v>282</v>
      </c>
      <c r="E33" s="22" t="s">
        <v>34</v>
      </c>
      <c r="F33" s="14" t="s">
        <v>41</v>
      </c>
      <c r="G33" s="5" t="s">
        <v>95</v>
      </c>
      <c r="H33" s="5" t="s">
        <v>96</v>
      </c>
      <c r="I33" s="5" t="s">
        <v>275</v>
      </c>
      <c r="J33" s="5" t="s">
        <v>213</v>
      </c>
      <c r="K33" s="5" t="s">
        <v>27</v>
      </c>
      <c r="L33" s="5" t="s">
        <v>264</v>
      </c>
      <c r="M33" s="25">
        <v>8600</v>
      </c>
      <c r="N33" s="4">
        <v>1.3000000000000001E-2</v>
      </c>
      <c r="O33" s="110">
        <v>2160</v>
      </c>
      <c r="P33" s="110">
        <v>2160</v>
      </c>
      <c r="Q33" s="32">
        <v>2160</v>
      </c>
      <c r="R33" s="32"/>
      <c r="S33" s="48">
        <f t="shared" si="3"/>
        <v>6480</v>
      </c>
      <c r="T33" s="44" t="s">
        <v>269</v>
      </c>
      <c r="U33" s="17">
        <f t="shared" si="0"/>
        <v>0.75348837209302322</v>
      </c>
      <c r="V33" s="13">
        <f t="shared" si="1"/>
        <v>9.7953488372093025E-3</v>
      </c>
      <c r="W33" s="60" t="s">
        <v>354</v>
      </c>
      <c r="X33" s="60" t="s">
        <v>354</v>
      </c>
      <c r="Y33" s="60" t="s">
        <v>605</v>
      </c>
      <c r="Z33" s="60"/>
    </row>
    <row r="34" spans="1:26" s="6" customFormat="1" ht="114.75" x14ac:dyDescent="0.2">
      <c r="A34" s="11">
        <v>25</v>
      </c>
      <c r="B34" s="11" t="s">
        <v>273</v>
      </c>
      <c r="C34" s="12" t="s">
        <v>30</v>
      </c>
      <c r="D34" s="20" t="s">
        <v>282</v>
      </c>
      <c r="E34" s="22" t="s">
        <v>34</v>
      </c>
      <c r="F34" s="14" t="s">
        <v>41</v>
      </c>
      <c r="G34" s="5" t="s">
        <v>97</v>
      </c>
      <c r="H34" s="5" t="s">
        <v>98</v>
      </c>
      <c r="I34" s="5" t="s">
        <v>274</v>
      </c>
      <c r="J34" s="5" t="s">
        <v>97</v>
      </c>
      <c r="K34" s="5" t="s">
        <v>27</v>
      </c>
      <c r="L34" s="5" t="s">
        <v>264</v>
      </c>
      <c r="M34" s="24">
        <v>15</v>
      </c>
      <c r="N34" s="4">
        <v>2.6000000000000002E-2</v>
      </c>
      <c r="O34" s="53">
        <v>0</v>
      </c>
      <c r="P34" s="53">
        <v>8</v>
      </c>
      <c r="Q34" s="29">
        <v>3</v>
      </c>
      <c r="R34" s="29"/>
      <c r="S34" s="45">
        <f t="shared" si="3"/>
        <v>11</v>
      </c>
      <c r="T34" s="44" t="s">
        <v>269</v>
      </c>
      <c r="U34" s="17">
        <f t="shared" si="0"/>
        <v>0.73333333333333328</v>
      </c>
      <c r="V34" s="13">
        <f t="shared" si="1"/>
        <v>1.9066666666666666E-2</v>
      </c>
      <c r="W34" s="60" t="s">
        <v>359</v>
      </c>
      <c r="X34" s="60" t="s">
        <v>463</v>
      </c>
      <c r="Y34" s="60" t="s">
        <v>558</v>
      </c>
      <c r="Z34" s="60"/>
    </row>
    <row r="35" spans="1:26" s="6" customFormat="1" ht="224.25" customHeight="1" x14ac:dyDescent="0.2">
      <c r="A35" s="11">
        <v>26</v>
      </c>
      <c r="B35" s="11" t="s">
        <v>273</v>
      </c>
      <c r="C35" s="12" t="s">
        <v>30</v>
      </c>
      <c r="D35" s="20" t="s">
        <v>281</v>
      </c>
      <c r="E35" s="22" t="s">
        <v>35</v>
      </c>
      <c r="F35" s="14" t="s">
        <v>38</v>
      </c>
      <c r="G35" s="5" t="s">
        <v>99</v>
      </c>
      <c r="H35" s="5" t="s">
        <v>100</v>
      </c>
      <c r="I35" s="5" t="s">
        <v>274</v>
      </c>
      <c r="J35" s="5" t="s">
        <v>214</v>
      </c>
      <c r="K35" s="5" t="s">
        <v>27</v>
      </c>
      <c r="L35" s="5" t="s">
        <v>264</v>
      </c>
      <c r="M35" s="24">
        <v>12</v>
      </c>
      <c r="N35" s="4">
        <v>1.3000000000000001E-2</v>
      </c>
      <c r="O35" s="92">
        <v>0</v>
      </c>
      <c r="P35" s="29">
        <v>10</v>
      </c>
      <c r="Q35" s="29">
        <v>2</v>
      </c>
      <c r="R35" s="29"/>
      <c r="S35" s="45">
        <f t="shared" si="3"/>
        <v>12</v>
      </c>
      <c r="T35" s="44" t="s">
        <v>269</v>
      </c>
      <c r="U35" s="17">
        <f t="shared" si="0"/>
        <v>1</v>
      </c>
      <c r="V35" s="13">
        <f t="shared" si="1"/>
        <v>1.3000000000000001E-2</v>
      </c>
      <c r="W35" s="60" t="s">
        <v>423</v>
      </c>
      <c r="X35" s="60" t="s">
        <v>550</v>
      </c>
      <c r="Y35" s="60" t="s">
        <v>555</v>
      </c>
      <c r="Z35" s="60"/>
    </row>
    <row r="36" spans="1:26" s="6" customFormat="1" ht="120" customHeight="1" x14ac:dyDescent="0.2">
      <c r="A36" s="11">
        <v>27</v>
      </c>
      <c r="B36" s="11" t="s">
        <v>273</v>
      </c>
      <c r="C36" s="12" t="s">
        <v>30</v>
      </c>
      <c r="D36" s="20" t="s">
        <v>281</v>
      </c>
      <c r="E36" s="22" t="s">
        <v>35</v>
      </c>
      <c r="F36" s="14" t="s">
        <v>38</v>
      </c>
      <c r="G36" s="5" t="s">
        <v>298</v>
      </c>
      <c r="H36" s="5" t="s">
        <v>101</v>
      </c>
      <c r="I36" s="5" t="s">
        <v>274</v>
      </c>
      <c r="J36" s="5" t="s">
        <v>215</v>
      </c>
      <c r="K36" s="5" t="s">
        <v>27</v>
      </c>
      <c r="L36" s="5" t="s">
        <v>264</v>
      </c>
      <c r="M36" s="43">
        <v>250</v>
      </c>
      <c r="N36" s="4">
        <v>1.95E-2</v>
      </c>
      <c r="O36" s="93">
        <v>0</v>
      </c>
      <c r="P36" s="122">
        <v>260</v>
      </c>
      <c r="Q36" s="32">
        <v>300</v>
      </c>
      <c r="R36" s="32"/>
      <c r="S36" s="48">
        <f t="shared" si="3"/>
        <v>560</v>
      </c>
      <c r="T36" s="44" t="s">
        <v>269</v>
      </c>
      <c r="U36" s="17">
        <f t="shared" si="0"/>
        <v>2.2400000000000002</v>
      </c>
      <c r="V36" s="13">
        <f t="shared" si="1"/>
        <v>1.95E-2</v>
      </c>
      <c r="W36" s="60" t="s">
        <v>424</v>
      </c>
      <c r="X36" s="60" t="s">
        <v>528</v>
      </c>
      <c r="Y36" s="60" t="s">
        <v>556</v>
      </c>
      <c r="Z36" s="60"/>
    </row>
    <row r="37" spans="1:26" s="6" customFormat="1" ht="142.5" customHeight="1" x14ac:dyDescent="0.2">
      <c r="A37" s="11">
        <v>28</v>
      </c>
      <c r="B37" s="11" t="s">
        <v>273</v>
      </c>
      <c r="C37" s="12" t="s">
        <v>30</v>
      </c>
      <c r="D37" s="20" t="s">
        <v>281</v>
      </c>
      <c r="E37" s="22" t="s">
        <v>35</v>
      </c>
      <c r="F37" s="14" t="s">
        <v>38</v>
      </c>
      <c r="G37" s="5" t="s">
        <v>102</v>
      </c>
      <c r="H37" s="5" t="s">
        <v>103</v>
      </c>
      <c r="I37" s="5" t="s">
        <v>275</v>
      </c>
      <c r="J37" s="5" t="s">
        <v>216</v>
      </c>
      <c r="K37" s="5" t="s">
        <v>27</v>
      </c>
      <c r="L37" s="5" t="s">
        <v>264</v>
      </c>
      <c r="M37" s="24">
        <v>12</v>
      </c>
      <c r="N37" s="4">
        <v>1.3000000000000001E-2</v>
      </c>
      <c r="O37" s="92">
        <v>5</v>
      </c>
      <c r="P37" s="29">
        <v>6</v>
      </c>
      <c r="Q37" s="29">
        <v>7</v>
      </c>
      <c r="R37" s="29"/>
      <c r="S37" s="45">
        <f t="shared" si="3"/>
        <v>18</v>
      </c>
      <c r="T37" s="44" t="s">
        <v>269</v>
      </c>
      <c r="U37" s="17">
        <f t="shared" si="0"/>
        <v>1.5</v>
      </c>
      <c r="V37" s="13">
        <f t="shared" si="1"/>
        <v>1.3000000000000001E-2</v>
      </c>
      <c r="W37" s="60" t="s">
        <v>425</v>
      </c>
      <c r="X37" s="60" t="s">
        <v>529</v>
      </c>
      <c r="Y37" s="60" t="s">
        <v>557</v>
      </c>
      <c r="Z37" s="60"/>
    </row>
    <row r="38" spans="1:26" s="6" customFormat="1" ht="178.5" customHeight="1" x14ac:dyDescent="0.2">
      <c r="A38" s="11">
        <v>29</v>
      </c>
      <c r="B38" s="11" t="s">
        <v>273</v>
      </c>
      <c r="C38" s="12" t="s">
        <v>30</v>
      </c>
      <c r="D38" s="20" t="s">
        <v>281</v>
      </c>
      <c r="E38" s="22" t="s">
        <v>35</v>
      </c>
      <c r="F38" s="14" t="s">
        <v>42</v>
      </c>
      <c r="G38" s="5" t="s">
        <v>104</v>
      </c>
      <c r="H38" s="5" t="s">
        <v>105</v>
      </c>
      <c r="I38" s="5" t="s">
        <v>274</v>
      </c>
      <c r="J38" s="5" t="s">
        <v>217</v>
      </c>
      <c r="K38" s="5" t="s">
        <v>27</v>
      </c>
      <c r="L38" s="5" t="s">
        <v>264</v>
      </c>
      <c r="M38" s="24">
        <v>4</v>
      </c>
      <c r="N38" s="4">
        <v>1.95E-2</v>
      </c>
      <c r="O38" s="29">
        <v>0</v>
      </c>
      <c r="P38" s="29">
        <v>0</v>
      </c>
      <c r="Q38" s="29">
        <v>3</v>
      </c>
      <c r="R38" s="29"/>
      <c r="S38" s="45">
        <f t="shared" si="3"/>
        <v>3</v>
      </c>
      <c r="T38" s="44" t="s">
        <v>269</v>
      </c>
      <c r="U38" s="17">
        <f t="shared" si="0"/>
        <v>0.75</v>
      </c>
      <c r="V38" s="13">
        <f t="shared" si="1"/>
        <v>1.4624999999999999E-2</v>
      </c>
      <c r="W38" s="60" t="s">
        <v>405</v>
      </c>
      <c r="X38" s="60" t="s">
        <v>405</v>
      </c>
      <c r="Y38" s="60" t="s">
        <v>554</v>
      </c>
      <c r="Z38" s="60"/>
    </row>
    <row r="39" spans="1:26" s="6" customFormat="1" ht="94.5" customHeight="1" x14ac:dyDescent="0.2">
      <c r="A39" s="11">
        <v>30</v>
      </c>
      <c r="B39" s="11" t="s">
        <v>273</v>
      </c>
      <c r="C39" s="12" t="s">
        <v>30</v>
      </c>
      <c r="D39" s="20" t="s">
        <v>280</v>
      </c>
      <c r="E39" s="22" t="s">
        <v>36</v>
      </c>
      <c r="F39" s="14" t="s">
        <v>43</v>
      </c>
      <c r="G39" s="5" t="s">
        <v>106</v>
      </c>
      <c r="H39" s="5" t="s">
        <v>107</v>
      </c>
      <c r="I39" s="5" t="s">
        <v>274</v>
      </c>
      <c r="J39" s="5" t="s">
        <v>218</v>
      </c>
      <c r="K39" s="5" t="s">
        <v>27</v>
      </c>
      <c r="L39" s="5" t="s">
        <v>264</v>
      </c>
      <c r="M39" s="27">
        <v>0.7</v>
      </c>
      <c r="N39" s="4">
        <v>1.3000000000000001E-2</v>
      </c>
      <c r="O39" s="30">
        <v>0</v>
      </c>
      <c r="P39" s="30">
        <v>0</v>
      </c>
      <c r="Q39" s="30">
        <v>0</v>
      </c>
      <c r="R39" s="30"/>
      <c r="S39" s="46">
        <f>+MAX(O39:R39)</f>
        <v>0</v>
      </c>
      <c r="T39" s="44" t="s">
        <v>267</v>
      </c>
      <c r="U39" s="17">
        <f t="shared" si="0"/>
        <v>0</v>
      </c>
      <c r="V39" s="13">
        <f t="shared" si="1"/>
        <v>0</v>
      </c>
      <c r="W39" s="60" t="s">
        <v>411</v>
      </c>
      <c r="X39" s="60" t="s">
        <v>497</v>
      </c>
      <c r="Y39" s="60" t="s">
        <v>612</v>
      </c>
      <c r="Z39" s="60"/>
    </row>
    <row r="40" spans="1:26" s="6" customFormat="1" ht="94.5" customHeight="1" x14ac:dyDescent="0.2">
      <c r="A40" s="11">
        <v>31</v>
      </c>
      <c r="B40" s="11" t="s">
        <v>273</v>
      </c>
      <c r="C40" s="12" t="s">
        <v>30</v>
      </c>
      <c r="D40" s="20" t="s">
        <v>280</v>
      </c>
      <c r="E40" s="22" t="s">
        <v>36</v>
      </c>
      <c r="F40" s="14" t="s">
        <v>43</v>
      </c>
      <c r="G40" s="5" t="s">
        <v>108</v>
      </c>
      <c r="H40" s="5" t="s">
        <v>109</v>
      </c>
      <c r="I40" s="5" t="s">
        <v>274</v>
      </c>
      <c r="J40" s="5" t="s">
        <v>219</v>
      </c>
      <c r="K40" s="5" t="s">
        <v>27</v>
      </c>
      <c r="L40" s="5" t="s">
        <v>265</v>
      </c>
      <c r="M40" s="27">
        <v>0.8</v>
      </c>
      <c r="N40" s="4">
        <v>1.3000000000000001E-2</v>
      </c>
      <c r="O40" s="30">
        <v>0.74</v>
      </c>
      <c r="P40" s="30">
        <v>0.8</v>
      </c>
      <c r="Q40" s="30">
        <v>1</v>
      </c>
      <c r="R40" s="30"/>
      <c r="S40" s="46">
        <f>+MAX(O40:R40)</f>
        <v>1</v>
      </c>
      <c r="T40" s="44" t="s">
        <v>267</v>
      </c>
      <c r="U40" s="17">
        <f t="shared" si="0"/>
        <v>1.25</v>
      </c>
      <c r="V40" s="13">
        <f t="shared" si="1"/>
        <v>1.3000000000000001E-2</v>
      </c>
      <c r="W40" s="60" t="s">
        <v>412</v>
      </c>
      <c r="X40" s="60" t="s">
        <v>498</v>
      </c>
      <c r="Y40" s="60" t="s">
        <v>613</v>
      </c>
      <c r="Z40" s="60"/>
    </row>
    <row r="41" spans="1:26" s="6" customFormat="1" ht="94.5" customHeight="1" x14ac:dyDescent="0.2">
      <c r="A41" s="11">
        <v>32</v>
      </c>
      <c r="B41" s="11" t="s">
        <v>273</v>
      </c>
      <c r="C41" s="12" t="s">
        <v>30</v>
      </c>
      <c r="D41" s="20" t="s">
        <v>280</v>
      </c>
      <c r="E41" s="22" t="s">
        <v>36</v>
      </c>
      <c r="F41" s="14" t="s">
        <v>43</v>
      </c>
      <c r="G41" s="5" t="s">
        <v>110</v>
      </c>
      <c r="H41" s="5" t="s">
        <v>111</v>
      </c>
      <c r="I41" s="5" t="s">
        <v>275</v>
      </c>
      <c r="J41" s="5" t="s">
        <v>499</v>
      </c>
      <c r="K41" s="5" t="s">
        <v>27</v>
      </c>
      <c r="L41" s="5" t="s">
        <v>264</v>
      </c>
      <c r="M41" s="27">
        <v>0.7</v>
      </c>
      <c r="N41" s="4">
        <v>1.3000000000000001E-2</v>
      </c>
      <c r="O41" s="30">
        <v>0.91</v>
      </c>
      <c r="P41" s="30">
        <v>0.91</v>
      </c>
      <c r="Q41" s="30">
        <v>1</v>
      </c>
      <c r="R41" s="30"/>
      <c r="S41" s="46">
        <f>AVERAGE(O41:R41)</f>
        <v>0.94000000000000006</v>
      </c>
      <c r="T41" s="44" t="s">
        <v>271</v>
      </c>
      <c r="U41" s="17">
        <f t="shared" si="0"/>
        <v>1.342857142857143</v>
      </c>
      <c r="V41" s="13">
        <f t="shared" si="1"/>
        <v>1.3000000000000001E-2</v>
      </c>
      <c r="W41" s="60" t="s">
        <v>413</v>
      </c>
      <c r="X41" s="60" t="s">
        <v>500</v>
      </c>
      <c r="Y41" s="60" t="s">
        <v>614</v>
      </c>
      <c r="Z41" s="60"/>
    </row>
    <row r="42" spans="1:26" s="6" customFormat="1" ht="114" customHeight="1" x14ac:dyDescent="0.2">
      <c r="A42" s="11">
        <v>33</v>
      </c>
      <c r="B42" s="11" t="s">
        <v>273</v>
      </c>
      <c r="C42" s="12" t="s">
        <v>30</v>
      </c>
      <c r="D42" s="20" t="s">
        <v>279</v>
      </c>
      <c r="E42" s="22" t="s">
        <v>37</v>
      </c>
      <c r="F42" s="14" t="s">
        <v>42</v>
      </c>
      <c r="G42" s="5" t="s">
        <v>112</v>
      </c>
      <c r="H42" s="5" t="s">
        <v>113</v>
      </c>
      <c r="I42" s="5" t="s">
        <v>275</v>
      </c>
      <c r="J42" s="5" t="s">
        <v>220</v>
      </c>
      <c r="K42" s="5" t="s">
        <v>27</v>
      </c>
      <c r="L42" s="5" t="s">
        <v>265</v>
      </c>
      <c r="M42" s="24" t="s">
        <v>259</v>
      </c>
      <c r="N42" s="4">
        <v>6.5000000000000006E-3</v>
      </c>
      <c r="O42" s="32">
        <v>-2859236860.3600001</v>
      </c>
      <c r="P42" s="32">
        <v>-2817328139.8300004</v>
      </c>
      <c r="Q42" s="32">
        <v>-1329673320</v>
      </c>
      <c r="R42" s="32"/>
      <c r="S42" s="48">
        <f>+R42</f>
        <v>0</v>
      </c>
      <c r="T42" s="44" t="s">
        <v>270</v>
      </c>
      <c r="U42" s="17">
        <f>+IF(S42&gt;0,100%,0)</f>
        <v>0</v>
      </c>
      <c r="V42" s="13">
        <f t="shared" ref="V42:V79" si="4">+IF(U42&lt;=100%,U42*N42,N42)</f>
        <v>0</v>
      </c>
      <c r="W42" s="60" t="s">
        <v>380</v>
      </c>
      <c r="X42" s="60" t="s">
        <v>510</v>
      </c>
      <c r="Y42" s="60" t="s">
        <v>559</v>
      </c>
      <c r="Z42" s="60"/>
    </row>
    <row r="43" spans="1:26" s="6" customFormat="1" ht="94.5" customHeight="1" x14ac:dyDescent="0.2">
      <c r="A43" s="11">
        <v>34</v>
      </c>
      <c r="B43" s="11" t="s">
        <v>273</v>
      </c>
      <c r="C43" s="12" t="s">
        <v>30</v>
      </c>
      <c r="D43" s="20" t="s">
        <v>279</v>
      </c>
      <c r="E43" s="22" t="s">
        <v>37</v>
      </c>
      <c r="F43" s="14" t="s">
        <v>42</v>
      </c>
      <c r="G43" s="5" t="s">
        <v>114</v>
      </c>
      <c r="H43" s="5" t="s">
        <v>115</v>
      </c>
      <c r="I43" s="5" t="s">
        <v>275</v>
      </c>
      <c r="J43" s="5" t="s">
        <v>221</v>
      </c>
      <c r="K43" s="5" t="s">
        <v>27</v>
      </c>
      <c r="L43" s="5" t="s">
        <v>265</v>
      </c>
      <c r="M43" s="24" t="s">
        <v>260</v>
      </c>
      <c r="N43" s="4">
        <v>6.5000000000000006E-3</v>
      </c>
      <c r="O43" s="36">
        <v>-0.89</v>
      </c>
      <c r="P43" s="36">
        <v>-0.27854076694814356</v>
      </c>
      <c r="Q43" s="36">
        <v>-7.9000000000000001E-2</v>
      </c>
      <c r="R43" s="36"/>
      <c r="S43" s="51">
        <f>+R43</f>
        <v>0</v>
      </c>
      <c r="T43" s="44" t="s">
        <v>270</v>
      </c>
      <c r="U43" s="17">
        <f>+IF(S43&gt;26%,100%,S43/26%)</f>
        <v>0</v>
      </c>
      <c r="V43" s="13">
        <f t="shared" si="4"/>
        <v>0</v>
      </c>
      <c r="W43" s="60" t="s">
        <v>381</v>
      </c>
      <c r="X43" s="60" t="s">
        <v>511</v>
      </c>
      <c r="Y43" s="60" t="s">
        <v>560</v>
      </c>
      <c r="Z43" s="60"/>
    </row>
    <row r="44" spans="1:26" s="6" customFormat="1" ht="94.5" customHeight="1" x14ac:dyDescent="0.2">
      <c r="A44" s="11">
        <v>35</v>
      </c>
      <c r="B44" s="11" t="s">
        <v>273</v>
      </c>
      <c r="C44" s="12" t="s">
        <v>30</v>
      </c>
      <c r="D44" s="20" t="s">
        <v>279</v>
      </c>
      <c r="E44" s="22" t="s">
        <v>37</v>
      </c>
      <c r="F44" s="14" t="s">
        <v>42</v>
      </c>
      <c r="G44" s="5" t="s">
        <v>116</v>
      </c>
      <c r="H44" s="5" t="s">
        <v>117</v>
      </c>
      <c r="I44" s="5" t="s">
        <v>275</v>
      </c>
      <c r="J44" s="5" t="s">
        <v>222</v>
      </c>
      <c r="K44" s="5" t="s">
        <v>27</v>
      </c>
      <c r="L44" s="5" t="s">
        <v>265</v>
      </c>
      <c r="M44" s="24" t="s">
        <v>299</v>
      </c>
      <c r="N44" s="4">
        <v>6.5000000000000006E-3</v>
      </c>
      <c r="O44" s="36">
        <v>0.55700000000000005</v>
      </c>
      <c r="P44" s="36">
        <v>0.36233735415688845</v>
      </c>
      <c r="Q44" s="36">
        <v>0.28360000000000002</v>
      </c>
      <c r="R44" s="36"/>
      <c r="S44" s="51">
        <f>+IF(R44&lt;&gt;"",R44,IF(Q44&lt;&gt;"",Q44,IF(P44&lt;&gt;"",P44,O44)))</f>
        <v>0.28360000000000002</v>
      </c>
      <c r="T44" s="44" t="s">
        <v>270</v>
      </c>
      <c r="U44" s="17">
        <f>+IF(S44&lt;=26%,100%,26%/S44)</f>
        <v>0.91678420310296194</v>
      </c>
      <c r="V44" s="13">
        <f t="shared" si="4"/>
        <v>5.9590973201692531E-3</v>
      </c>
      <c r="W44" s="60" t="s">
        <v>381</v>
      </c>
      <c r="X44" s="60" t="s">
        <v>512</v>
      </c>
      <c r="Y44" s="60" t="s">
        <v>561</v>
      </c>
      <c r="Z44" s="60"/>
    </row>
    <row r="45" spans="1:26" s="6" customFormat="1" ht="94.5" customHeight="1" x14ac:dyDescent="0.2">
      <c r="A45" s="11">
        <v>36</v>
      </c>
      <c r="B45" s="11" t="s">
        <v>273</v>
      </c>
      <c r="C45" s="12" t="s">
        <v>30</v>
      </c>
      <c r="D45" s="20" t="s">
        <v>279</v>
      </c>
      <c r="E45" s="22" t="s">
        <v>37</v>
      </c>
      <c r="F45" s="14" t="s">
        <v>42</v>
      </c>
      <c r="G45" s="5" t="s">
        <v>118</v>
      </c>
      <c r="H45" s="5" t="s">
        <v>119</v>
      </c>
      <c r="I45" s="5" t="s">
        <v>275</v>
      </c>
      <c r="J45" s="5" t="s">
        <v>223</v>
      </c>
      <c r="K45" s="5" t="s">
        <v>27</v>
      </c>
      <c r="L45" s="5" t="s">
        <v>265</v>
      </c>
      <c r="M45" s="24" t="s">
        <v>300</v>
      </c>
      <c r="N45" s="4">
        <v>3.2500000000000003E-3</v>
      </c>
      <c r="O45" s="36">
        <f>6230430314/48398150621</f>
        <v>0.12873281797045796</v>
      </c>
      <c r="P45" s="36">
        <v>0.51849896214761826</v>
      </c>
      <c r="Q45" s="36">
        <v>0.80881615947315055</v>
      </c>
      <c r="R45" s="36"/>
      <c r="S45" s="51">
        <f>+R45</f>
        <v>0</v>
      </c>
      <c r="T45" s="44" t="s">
        <v>270</v>
      </c>
      <c r="U45" s="17">
        <f>+IF(S45&gt;96%,100%,S45/96%)</f>
        <v>0</v>
      </c>
      <c r="V45" s="13">
        <f t="shared" si="4"/>
        <v>0</v>
      </c>
      <c r="W45" s="60" t="s">
        <v>382</v>
      </c>
      <c r="X45" s="60" t="s">
        <v>513</v>
      </c>
      <c r="Y45" s="60" t="s">
        <v>562</v>
      </c>
      <c r="Z45" s="60"/>
    </row>
    <row r="46" spans="1:26" s="6" customFormat="1" ht="94.5" customHeight="1" x14ac:dyDescent="0.2">
      <c r="A46" s="11">
        <v>37</v>
      </c>
      <c r="B46" s="11" t="s">
        <v>273</v>
      </c>
      <c r="C46" s="12" t="s">
        <v>30</v>
      </c>
      <c r="D46" s="20" t="s">
        <v>279</v>
      </c>
      <c r="E46" s="22" t="s">
        <v>37</v>
      </c>
      <c r="F46" s="14" t="s">
        <v>42</v>
      </c>
      <c r="G46" s="5" t="s">
        <v>120</v>
      </c>
      <c r="H46" s="5" t="s">
        <v>121</v>
      </c>
      <c r="I46" s="5" t="s">
        <v>275</v>
      </c>
      <c r="J46" s="5" t="s">
        <v>224</v>
      </c>
      <c r="K46" s="5" t="s">
        <v>27</v>
      </c>
      <c r="L46" s="5" t="s">
        <v>265</v>
      </c>
      <c r="M46" s="24" t="s">
        <v>261</v>
      </c>
      <c r="N46" s="4">
        <v>3.2500000000000003E-3</v>
      </c>
      <c r="O46" s="36">
        <f>21961108149/48398150621</f>
        <v>0.45375924218623048</v>
      </c>
      <c r="P46" s="36">
        <v>0.60615570276877662</v>
      </c>
      <c r="Q46" s="36">
        <v>0.80345674160573821</v>
      </c>
      <c r="R46" s="36"/>
      <c r="S46" s="51">
        <f>+R46</f>
        <v>0</v>
      </c>
      <c r="T46" s="44" t="s">
        <v>270</v>
      </c>
      <c r="U46" s="17">
        <f>+IF(S46&gt;90%,100%,S46/90%)</f>
        <v>0</v>
      </c>
      <c r="V46" s="13">
        <f t="shared" si="4"/>
        <v>0</v>
      </c>
      <c r="W46" s="60" t="s">
        <v>383</v>
      </c>
      <c r="X46" s="60" t="s">
        <v>514</v>
      </c>
      <c r="Y46" s="60" t="s">
        <v>563</v>
      </c>
      <c r="Z46" s="60"/>
    </row>
    <row r="47" spans="1:26" s="6" customFormat="1" ht="94.5" customHeight="1" x14ac:dyDescent="0.2">
      <c r="A47" s="11">
        <v>38</v>
      </c>
      <c r="B47" s="11" t="s">
        <v>273</v>
      </c>
      <c r="C47" s="12" t="s">
        <v>30</v>
      </c>
      <c r="D47" s="20" t="s">
        <v>279</v>
      </c>
      <c r="E47" s="22" t="s">
        <v>37</v>
      </c>
      <c r="F47" s="14" t="s">
        <v>42</v>
      </c>
      <c r="G47" s="5" t="s">
        <v>122</v>
      </c>
      <c r="H47" s="5" t="s">
        <v>123</v>
      </c>
      <c r="I47" s="5" t="s">
        <v>275</v>
      </c>
      <c r="J47" s="5" t="s">
        <v>225</v>
      </c>
      <c r="K47" s="5" t="s">
        <v>27</v>
      </c>
      <c r="L47" s="5" t="s">
        <v>265</v>
      </c>
      <c r="M47" s="24" t="s">
        <v>261</v>
      </c>
      <c r="N47" s="4">
        <v>6.5000000000000006E-3</v>
      </c>
      <c r="O47" s="36">
        <f>9972984148/15257936854</f>
        <v>0.65362599435489843</v>
      </c>
      <c r="P47" s="36">
        <v>0.56910570998364118</v>
      </c>
      <c r="Q47" s="36">
        <v>0.69328931616739631</v>
      </c>
      <c r="R47" s="36"/>
      <c r="S47" s="51">
        <f>+R47</f>
        <v>0</v>
      </c>
      <c r="T47" s="44" t="s">
        <v>270</v>
      </c>
      <c r="U47" s="17">
        <f>+IF(S47&gt;90%,100%,S47/90%)</f>
        <v>0</v>
      </c>
      <c r="V47" s="13">
        <f t="shared" si="4"/>
        <v>0</v>
      </c>
      <c r="W47" s="60" t="s">
        <v>384</v>
      </c>
      <c r="X47" s="60" t="s">
        <v>515</v>
      </c>
      <c r="Y47" s="60" t="s">
        <v>564</v>
      </c>
      <c r="Z47" s="60"/>
    </row>
    <row r="48" spans="1:26" s="6" customFormat="1" ht="164.25" customHeight="1" x14ac:dyDescent="0.2">
      <c r="A48" s="11">
        <v>39</v>
      </c>
      <c r="B48" s="11" t="s">
        <v>273</v>
      </c>
      <c r="C48" s="12" t="s">
        <v>30</v>
      </c>
      <c r="D48" s="20" t="s">
        <v>284</v>
      </c>
      <c r="E48" s="22" t="s">
        <v>37</v>
      </c>
      <c r="F48" s="14" t="s">
        <v>44</v>
      </c>
      <c r="G48" s="5" t="s">
        <v>124</v>
      </c>
      <c r="H48" s="5" t="s">
        <v>125</v>
      </c>
      <c r="I48" s="5" t="s">
        <v>274</v>
      </c>
      <c r="J48" s="5" t="s">
        <v>441</v>
      </c>
      <c r="K48" s="5" t="s">
        <v>27</v>
      </c>
      <c r="L48" s="5" t="s">
        <v>264</v>
      </c>
      <c r="M48" s="43">
        <v>35000000000</v>
      </c>
      <c r="N48" s="4">
        <v>1.95E-2</v>
      </c>
      <c r="O48" s="34">
        <v>15266844405</v>
      </c>
      <c r="P48" s="34">
        <f>1376410780+36748981+2533000000+208689091+5181477861+91957378</f>
        <v>9428284091</v>
      </c>
      <c r="Q48" s="34">
        <v>12031614402</v>
      </c>
      <c r="R48" s="34"/>
      <c r="S48" s="50">
        <f>SUM(O48:R48)</f>
        <v>36726742898</v>
      </c>
      <c r="T48" s="44" t="s">
        <v>269</v>
      </c>
      <c r="U48" s="17">
        <f t="shared" ref="U48:U85" si="5">+S48/M48</f>
        <v>1.0493355113714287</v>
      </c>
      <c r="V48" s="13">
        <f t="shared" si="4"/>
        <v>1.95E-2</v>
      </c>
      <c r="W48" s="60" t="s">
        <v>408</v>
      </c>
      <c r="X48" s="60" t="s">
        <v>534</v>
      </c>
      <c r="Y48" s="60" t="s">
        <v>637</v>
      </c>
      <c r="Z48" s="60"/>
    </row>
    <row r="49" spans="1:26" s="6" customFormat="1" ht="94.5" customHeight="1" x14ac:dyDescent="0.2">
      <c r="A49" s="11">
        <v>40</v>
      </c>
      <c r="B49" s="11" t="s">
        <v>273</v>
      </c>
      <c r="C49" s="12" t="s">
        <v>30</v>
      </c>
      <c r="D49" s="20" t="s">
        <v>283</v>
      </c>
      <c r="E49" s="22" t="s">
        <v>37</v>
      </c>
      <c r="F49" s="14" t="s">
        <v>44</v>
      </c>
      <c r="G49" s="5" t="s">
        <v>126</v>
      </c>
      <c r="H49" s="5" t="s">
        <v>310</v>
      </c>
      <c r="I49" s="5" t="s">
        <v>274</v>
      </c>
      <c r="J49" s="5" t="s">
        <v>226</v>
      </c>
      <c r="K49" s="5" t="s">
        <v>27</v>
      </c>
      <c r="L49" s="5" t="s">
        <v>264</v>
      </c>
      <c r="M49" s="26">
        <v>0.81</v>
      </c>
      <c r="N49" s="4">
        <v>6.4999999999999997E-3</v>
      </c>
      <c r="O49" s="30">
        <v>0</v>
      </c>
      <c r="P49" s="134">
        <v>0.99</v>
      </c>
      <c r="Q49" s="30">
        <v>0.99</v>
      </c>
      <c r="R49" s="30"/>
      <c r="S49" s="46">
        <f>+MAX(O49:R49)</f>
        <v>0.99</v>
      </c>
      <c r="T49" s="44" t="s">
        <v>267</v>
      </c>
      <c r="U49" s="17">
        <f t="shared" si="5"/>
        <v>1.2222222222222221</v>
      </c>
      <c r="V49" s="13">
        <f t="shared" si="4"/>
        <v>6.4999999999999997E-3</v>
      </c>
      <c r="W49" s="60" t="s">
        <v>409</v>
      </c>
      <c r="X49" s="126" t="s">
        <v>535</v>
      </c>
      <c r="Y49" s="60" t="s">
        <v>638</v>
      </c>
      <c r="Z49" s="60"/>
    </row>
    <row r="50" spans="1:26" s="6" customFormat="1" ht="94.5" customHeight="1" x14ac:dyDescent="0.2">
      <c r="A50" s="11">
        <v>41</v>
      </c>
      <c r="B50" s="11" t="s">
        <v>273</v>
      </c>
      <c r="C50" s="12" t="s">
        <v>30</v>
      </c>
      <c r="D50" s="20" t="s">
        <v>284</v>
      </c>
      <c r="E50" s="22" t="s">
        <v>37</v>
      </c>
      <c r="F50" s="14" t="s">
        <v>44</v>
      </c>
      <c r="G50" s="5" t="s">
        <v>127</v>
      </c>
      <c r="H50" s="5" t="s">
        <v>128</v>
      </c>
      <c r="I50" s="5" t="s">
        <v>274</v>
      </c>
      <c r="J50" s="5" t="s">
        <v>227</v>
      </c>
      <c r="K50" s="5" t="s">
        <v>27</v>
      </c>
      <c r="L50" s="5" t="s">
        <v>264</v>
      </c>
      <c r="M50" s="24">
        <v>2</v>
      </c>
      <c r="N50" s="4">
        <v>6.5000000000000006E-3</v>
      </c>
      <c r="O50" s="29">
        <v>0</v>
      </c>
      <c r="P50" s="29">
        <v>0</v>
      </c>
      <c r="Q50" s="29">
        <v>0</v>
      </c>
      <c r="R50" s="29"/>
      <c r="S50" s="45">
        <f>SUM(O50:R50)</f>
        <v>0</v>
      </c>
      <c r="T50" s="44" t="s">
        <v>269</v>
      </c>
      <c r="U50" s="17">
        <f t="shared" si="5"/>
        <v>0</v>
      </c>
      <c r="V50" s="13">
        <f t="shared" si="4"/>
        <v>0</v>
      </c>
      <c r="W50" s="60" t="s">
        <v>410</v>
      </c>
      <c r="X50" s="127" t="s">
        <v>536</v>
      </c>
      <c r="Y50" s="60" t="s">
        <v>639</v>
      </c>
      <c r="Z50" s="60"/>
    </row>
    <row r="51" spans="1:26" s="6" customFormat="1" ht="94.5" customHeight="1" x14ac:dyDescent="0.2">
      <c r="A51" s="11">
        <v>42</v>
      </c>
      <c r="B51" s="72" t="s">
        <v>273</v>
      </c>
      <c r="C51" s="73" t="s">
        <v>30</v>
      </c>
      <c r="D51" s="74" t="s">
        <v>284</v>
      </c>
      <c r="E51" s="75" t="s">
        <v>37</v>
      </c>
      <c r="F51" s="76" t="s">
        <v>44</v>
      </c>
      <c r="G51" s="77" t="s">
        <v>445</v>
      </c>
      <c r="H51" s="77" t="s">
        <v>440</v>
      </c>
      <c r="I51" s="77" t="s">
        <v>275</v>
      </c>
      <c r="J51" s="77" t="s">
        <v>228</v>
      </c>
      <c r="K51" s="77" t="s">
        <v>27</v>
      </c>
      <c r="L51" s="77" t="s">
        <v>265</v>
      </c>
      <c r="M51" s="79">
        <v>0.11</v>
      </c>
      <c r="N51" s="4">
        <v>1.2999999999999999E-2</v>
      </c>
      <c r="O51" s="30">
        <v>0</v>
      </c>
      <c r="P51" s="30">
        <v>0</v>
      </c>
      <c r="Q51" s="30">
        <v>0</v>
      </c>
      <c r="R51" s="65"/>
      <c r="S51" s="46">
        <f t="shared" ref="S51" si="6">+R51</f>
        <v>0</v>
      </c>
      <c r="T51" s="44" t="s">
        <v>270</v>
      </c>
      <c r="U51" s="17">
        <f t="shared" si="5"/>
        <v>0</v>
      </c>
      <c r="V51" s="13">
        <f t="shared" si="4"/>
        <v>0</v>
      </c>
      <c r="W51" s="60" t="s">
        <v>537</v>
      </c>
      <c r="X51" s="60" t="s">
        <v>537</v>
      </c>
      <c r="Y51" s="60" t="s">
        <v>537</v>
      </c>
      <c r="Z51" s="60"/>
    </row>
    <row r="52" spans="1:26" s="6" customFormat="1" ht="94.5" customHeight="1" x14ac:dyDescent="0.2">
      <c r="A52" s="11">
        <v>43</v>
      </c>
      <c r="B52" s="11" t="s">
        <v>311</v>
      </c>
      <c r="C52" s="12" t="s">
        <v>30</v>
      </c>
      <c r="D52" s="20" t="s">
        <v>284</v>
      </c>
      <c r="E52" s="22" t="s">
        <v>37</v>
      </c>
      <c r="F52" s="14" t="s">
        <v>44</v>
      </c>
      <c r="G52" s="5" t="s">
        <v>443</v>
      </c>
      <c r="H52" s="5" t="s">
        <v>340</v>
      </c>
      <c r="I52" s="5" t="s">
        <v>274</v>
      </c>
      <c r="J52" s="5" t="s">
        <v>346</v>
      </c>
      <c r="K52" s="5" t="s">
        <v>27</v>
      </c>
      <c r="L52" s="5" t="s">
        <v>264</v>
      </c>
      <c r="M52" s="43">
        <v>13300000000</v>
      </c>
      <c r="N52" s="4">
        <v>2.8000000000000004E-3</v>
      </c>
      <c r="O52" s="34">
        <v>4242718668</v>
      </c>
      <c r="P52" s="34">
        <f>2033742961+403169674+89593261+89593261+268779783+204881633+135495569+12530065+1100000000+858060773+55378536+27951514+16640255+4400000000+700151499+3732328</f>
        <v>10399701112</v>
      </c>
      <c r="Q52" s="34">
        <v>8800766940</v>
      </c>
      <c r="R52" s="34"/>
      <c r="S52" s="50">
        <f t="shared" ref="S52:S57" si="7">SUM(O52:R52)</f>
        <v>23443186720</v>
      </c>
      <c r="T52" s="44" t="s">
        <v>269</v>
      </c>
      <c r="U52" s="17">
        <f t="shared" ref="U52:U57" si="8">+S52/M52</f>
        <v>1.7626456180451129</v>
      </c>
      <c r="V52" s="13">
        <f t="shared" ref="V52:V57" si="9">+IF(U52&lt;=100%,U52*N52,N52)</f>
        <v>2.8000000000000004E-3</v>
      </c>
      <c r="W52" s="60" t="s">
        <v>453</v>
      </c>
      <c r="X52" s="60" t="s">
        <v>538</v>
      </c>
      <c r="Y52" s="60" t="s">
        <v>640</v>
      </c>
      <c r="Z52" s="60"/>
    </row>
    <row r="53" spans="1:26" s="6" customFormat="1" ht="94.5" customHeight="1" x14ac:dyDescent="0.2">
      <c r="A53" s="11">
        <v>44</v>
      </c>
      <c r="B53" s="11" t="s">
        <v>311</v>
      </c>
      <c r="C53" s="12" t="s">
        <v>30</v>
      </c>
      <c r="D53" s="20" t="s">
        <v>284</v>
      </c>
      <c r="E53" s="22" t="s">
        <v>37</v>
      </c>
      <c r="F53" s="14" t="s">
        <v>44</v>
      </c>
      <c r="G53" s="5" t="s">
        <v>337</v>
      </c>
      <c r="H53" s="5" t="s">
        <v>341</v>
      </c>
      <c r="I53" s="5" t="s">
        <v>274</v>
      </c>
      <c r="J53" s="5" t="s">
        <v>347</v>
      </c>
      <c r="K53" s="5" t="s">
        <v>27</v>
      </c>
      <c r="L53" s="5" t="s">
        <v>264</v>
      </c>
      <c r="M53" s="43">
        <v>500000000</v>
      </c>
      <c r="N53" s="4">
        <v>2.8000000000000004E-3</v>
      </c>
      <c r="O53" s="34">
        <v>76369410</v>
      </c>
      <c r="P53" s="34">
        <v>36748981</v>
      </c>
      <c r="Q53" s="34">
        <v>236489643</v>
      </c>
      <c r="R53" s="34"/>
      <c r="S53" s="50">
        <f t="shared" si="7"/>
        <v>349608034</v>
      </c>
      <c r="T53" s="44" t="s">
        <v>269</v>
      </c>
      <c r="U53" s="17">
        <f t="shared" si="8"/>
        <v>0.69921606800000002</v>
      </c>
      <c r="V53" s="13">
        <f t="shared" si="9"/>
        <v>1.9578049904000003E-3</v>
      </c>
      <c r="W53" s="60" t="s">
        <v>454</v>
      </c>
      <c r="X53" s="60" t="s">
        <v>454</v>
      </c>
      <c r="Y53" s="60" t="s">
        <v>454</v>
      </c>
      <c r="Z53" s="60"/>
    </row>
    <row r="54" spans="1:26" s="6" customFormat="1" ht="94.5" customHeight="1" x14ac:dyDescent="0.2">
      <c r="A54" s="11">
        <v>45</v>
      </c>
      <c r="B54" s="11" t="s">
        <v>311</v>
      </c>
      <c r="C54" s="12" t="s">
        <v>30</v>
      </c>
      <c r="D54" s="20" t="s">
        <v>284</v>
      </c>
      <c r="E54" s="22" t="s">
        <v>37</v>
      </c>
      <c r="F54" s="14" t="s">
        <v>44</v>
      </c>
      <c r="G54" s="5" t="s">
        <v>338</v>
      </c>
      <c r="H54" s="5" t="s">
        <v>339</v>
      </c>
      <c r="I54" s="5" t="s">
        <v>274</v>
      </c>
      <c r="J54" s="5" t="s">
        <v>348</v>
      </c>
      <c r="K54" s="5" t="s">
        <v>27</v>
      </c>
      <c r="L54" s="5" t="s">
        <v>264</v>
      </c>
      <c r="M54" s="43">
        <v>12400000000</v>
      </c>
      <c r="N54" s="4">
        <v>2.8000000000000004E-3</v>
      </c>
      <c r="O54" s="34">
        <v>0</v>
      </c>
      <c r="P54" s="34">
        <v>5181477861</v>
      </c>
      <c r="Q54" s="34">
        <v>90644328</v>
      </c>
      <c r="R54" s="34"/>
      <c r="S54" s="50">
        <f t="shared" si="7"/>
        <v>5272122189</v>
      </c>
      <c r="T54" s="44" t="s">
        <v>269</v>
      </c>
      <c r="U54" s="17">
        <f t="shared" si="8"/>
        <v>0.42517114427419356</v>
      </c>
      <c r="V54" s="13">
        <f t="shared" si="9"/>
        <v>1.1904792039677421E-3</v>
      </c>
      <c r="W54" s="60" t="s">
        <v>455</v>
      </c>
      <c r="X54" s="60" t="s">
        <v>539</v>
      </c>
      <c r="Y54" s="60" t="s">
        <v>539</v>
      </c>
      <c r="Z54" s="60"/>
    </row>
    <row r="55" spans="1:26" s="6" customFormat="1" ht="94.5" customHeight="1" x14ac:dyDescent="0.2">
      <c r="A55" s="11">
        <v>46</v>
      </c>
      <c r="B55" s="11" t="s">
        <v>311</v>
      </c>
      <c r="C55" s="12" t="s">
        <v>30</v>
      </c>
      <c r="D55" s="20" t="s">
        <v>284</v>
      </c>
      <c r="E55" s="22" t="s">
        <v>37</v>
      </c>
      <c r="F55" s="14" t="s">
        <v>44</v>
      </c>
      <c r="G55" s="5" t="s">
        <v>442</v>
      </c>
      <c r="H55" s="5" t="s">
        <v>342</v>
      </c>
      <c r="I55" s="5" t="s">
        <v>274</v>
      </c>
      <c r="J55" s="5" t="s">
        <v>444</v>
      </c>
      <c r="K55" s="5" t="s">
        <v>27</v>
      </c>
      <c r="L55" s="5" t="s">
        <v>264</v>
      </c>
      <c r="M55" s="43">
        <v>900000000</v>
      </c>
      <c r="N55" s="4">
        <v>2.8000000000000004E-3</v>
      </c>
      <c r="O55" s="34">
        <v>72208120</v>
      </c>
      <c r="P55" s="34">
        <v>99134154</v>
      </c>
      <c r="Q55" s="34">
        <v>71859220</v>
      </c>
      <c r="R55" s="34"/>
      <c r="S55" s="50">
        <f t="shared" si="7"/>
        <v>243201494</v>
      </c>
      <c r="T55" s="44" t="s">
        <v>269</v>
      </c>
      <c r="U55" s="17">
        <f t="shared" si="8"/>
        <v>0.27022388222222221</v>
      </c>
      <c r="V55" s="13">
        <f t="shared" si="9"/>
        <v>7.5662687022222234E-4</v>
      </c>
      <c r="W55" s="60"/>
      <c r="X55" s="60" t="s">
        <v>548</v>
      </c>
      <c r="Y55" s="60" t="s">
        <v>641</v>
      </c>
      <c r="Z55" s="60"/>
    </row>
    <row r="56" spans="1:26" s="6" customFormat="1" ht="94.5" customHeight="1" x14ac:dyDescent="0.2">
      <c r="A56" s="11">
        <v>47</v>
      </c>
      <c r="B56" s="11" t="s">
        <v>311</v>
      </c>
      <c r="C56" s="12" t="s">
        <v>30</v>
      </c>
      <c r="D56" s="20" t="s">
        <v>284</v>
      </c>
      <c r="E56" s="22" t="s">
        <v>37</v>
      </c>
      <c r="F56" s="14" t="s">
        <v>44</v>
      </c>
      <c r="G56" s="5" t="s">
        <v>343</v>
      </c>
      <c r="H56" s="5" t="s">
        <v>344</v>
      </c>
      <c r="I56" s="5" t="s">
        <v>274</v>
      </c>
      <c r="J56" s="5" t="s">
        <v>349</v>
      </c>
      <c r="K56" s="5" t="s">
        <v>27</v>
      </c>
      <c r="L56" s="5" t="s">
        <v>264</v>
      </c>
      <c r="M56" s="43">
        <v>8930000000</v>
      </c>
      <c r="N56" s="4">
        <v>2.8000000000000004E-3</v>
      </c>
      <c r="O56" s="34">
        <v>358374470</v>
      </c>
      <c r="P56" s="34">
        <f>2533000000+174536877</f>
        <v>2707536877</v>
      </c>
      <c r="Q56" s="34">
        <v>4665228930</v>
      </c>
      <c r="R56" s="34"/>
      <c r="S56" s="50">
        <f t="shared" si="7"/>
        <v>7731140277</v>
      </c>
      <c r="T56" s="44" t="s">
        <v>269</v>
      </c>
      <c r="U56" s="17">
        <f t="shared" si="8"/>
        <v>0.86574919115341542</v>
      </c>
      <c r="V56" s="13">
        <f t="shared" si="9"/>
        <v>2.4240977352295635E-3</v>
      </c>
      <c r="W56" s="60" t="s">
        <v>456</v>
      </c>
      <c r="X56" s="60" t="s">
        <v>540</v>
      </c>
      <c r="Y56" s="60" t="s">
        <v>540</v>
      </c>
      <c r="Z56" s="60"/>
    </row>
    <row r="57" spans="1:26" s="6" customFormat="1" ht="94.5" customHeight="1" x14ac:dyDescent="0.2">
      <c r="A57" s="11">
        <v>48</v>
      </c>
      <c r="B57" s="11" t="s">
        <v>311</v>
      </c>
      <c r="C57" s="12" t="s">
        <v>30</v>
      </c>
      <c r="D57" s="20" t="s">
        <v>284</v>
      </c>
      <c r="E57" s="22" t="s">
        <v>37</v>
      </c>
      <c r="F57" s="14" t="s">
        <v>44</v>
      </c>
      <c r="G57" s="5" t="s">
        <v>350</v>
      </c>
      <c r="H57" s="5" t="s">
        <v>345</v>
      </c>
      <c r="I57" s="5" t="s">
        <v>274</v>
      </c>
      <c r="J57" s="5" t="s">
        <v>351</v>
      </c>
      <c r="K57" s="5" t="s">
        <v>27</v>
      </c>
      <c r="L57" s="5" t="s">
        <v>264</v>
      </c>
      <c r="M57" s="43">
        <v>600000000</v>
      </c>
      <c r="N57" s="4">
        <v>2.8000000000000004E-3</v>
      </c>
      <c r="O57" s="34">
        <v>215687958</v>
      </c>
      <c r="P57" s="34">
        <v>208689091</v>
      </c>
      <c r="Q57" s="34">
        <v>315240421</v>
      </c>
      <c r="R57" s="34"/>
      <c r="S57" s="50">
        <f t="shared" si="7"/>
        <v>739617470</v>
      </c>
      <c r="T57" s="44" t="s">
        <v>269</v>
      </c>
      <c r="U57" s="17">
        <f t="shared" si="8"/>
        <v>1.2326957833333334</v>
      </c>
      <c r="V57" s="13">
        <f t="shared" si="9"/>
        <v>2.8000000000000004E-3</v>
      </c>
      <c r="W57" s="60"/>
      <c r="X57" s="128" t="s">
        <v>549</v>
      </c>
      <c r="Y57" s="60" t="s">
        <v>642</v>
      </c>
      <c r="Z57" s="60"/>
    </row>
    <row r="58" spans="1:26" s="6" customFormat="1" ht="94.5" customHeight="1" x14ac:dyDescent="0.2">
      <c r="A58" s="11">
        <v>53</v>
      </c>
      <c r="B58" s="11" t="s">
        <v>312</v>
      </c>
      <c r="C58" s="12" t="s">
        <v>30</v>
      </c>
      <c r="D58" s="20" t="s">
        <v>283</v>
      </c>
      <c r="E58" s="22" t="s">
        <v>37</v>
      </c>
      <c r="F58" s="14" t="s">
        <v>44</v>
      </c>
      <c r="G58" s="5" t="s">
        <v>129</v>
      </c>
      <c r="H58" s="5" t="s">
        <v>130</v>
      </c>
      <c r="I58" s="5" t="s">
        <v>275</v>
      </c>
      <c r="J58" s="5" t="s">
        <v>229</v>
      </c>
      <c r="K58" s="5" t="s">
        <v>27</v>
      </c>
      <c r="L58" s="5" t="s">
        <v>264</v>
      </c>
      <c r="M58" s="79">
        <v>0.85</v>
      </c>
      <c r="N58" s="4">
        <v>1.3125000000000003E-2</v>
      </c>
      <c r="O58" s="30">
        <v>0</v>
      </c>
      <c r="P58" s="30">
        <v>0</v>
      </c>
      <c r="Q58" s="30">
        <v>0</v>
      </c>
      <c r="R58" s="36"/>
      <c r="S58" s="46">
        <f>+MAX(O58:R58)</f>
        <v>0</v>
      </c>
      <c r="T58" s="44" t="s">
        <v>267</v>
      </c>
      <c r="U58" s="17">
        <f t="shared" si="5"/>
        <v>0</v>
      </c>
      <c r="V58" s="13">
        <f t="shared" si="4"/>
        <v>0</v>
      </c>
      <c r="W58" s="60" t="s">
        <v>406</v>
      </c>
      <c r="X58" s="60" t="s">
        <v>406</v>
      </c>
      <c r="Y58" s="60" t="s">
        <v>406</v>
      </c>
      <c r="Z58" s="60"/>
    </row>
    <row r="59" spans="1:26" s="6" customFormat="1" ht="94.5" customHeight="1" x14ac:dyDescent="0.2">
      <c r="A59" s="11">
        <v>54</v>
      </c>
      <c r="B59" s="11" t="s">
        <v>312</v>
      </c>
      <c r="C59" s="12" t="s">
        <v>30</v>
      </c>
      <c r="D59" s="20" t="s">
        <v>283</v>
      </c>
      <c r="E59" s="22" t="s">
        <v>37</v>
      </c>
      <c r="F59" s="14" t="s">
        <v>44</v>
      </c>
      <c r="G59" s="5" t="s">
        <v>131</v>
      </c>
      <c r="H59" s="5" t="s">
        <v>132</v>
      </c>
      <c r="I59" s="5" t="s">
        <v>276</v>
      </c>
      <c r="J59" s="5" t="s">
        <v>230</v>
      </c>
      <c r="K59" s="5" t="s">
        <v>27</v>
      </c>
      <c r="L59" s="5" t="s">
        <v>264</v>
      </c>
      <c r="M59" s="24">
        <v>1</v>
      </c>
      <c r="N59" s="4">
        <v>3.3250000000000003E-3</v>
      </c>
      <c r="O59" s="29">
        <v>1</v>
      </c>
      <c r="P59" s="29">
        <v>0</v>
      </c>
      <c r="Q59" s="29">
        <v>0</v>
      </c>
      <c r="R59" s="29"/>
      <c r="S59" s="48">
        <f>SUM(O59:R59)</f>
        <v>1</v>
      </c>
      <c r="T59" s="44" t="s">
        <v>269</v>
      </c>
      <c r="U59" s="17">
        <f t="shared" si="5"/>
        <v>1</v>
      </c>
      <c r="V59" s="13">
        <f t="shared" si="4"/>
        <v>3.3250000000000003E-3</v>
      </c>
      <c r="W59" s="60" t="s">
        <v>407</v>
      </c>
      <c r="X59" s="60" t="s">
        <v>407</v>
      </c>
      <c r="Y59" s="60" t="s">
        <v>407</v>
      </c>
      <c r="Z59" s="60"/>
    </row>
    <row r="60" spans="1:26" s="6" customFormat="1" ht="94.5" customHeight="1" x14ac:dyDescent="0.2">
      <c r="A60" s="11">
        <v>55</v>
      </c>
      <c r="B60" s="11" t="s">
        <v>312</v>
      </c>
      <c r="C60" s="12" t="s">
        <v>30</v>
      </c>
      <c r="D60" s="20" t="s">
        <v>283</v>
      </c>
      <c r="E60" s="22" t="s">
        <v>37</v>
      </c>
      <c r="F60" s="14" t="s">
        <v>45</v>
      </c>
      <c r="G60" s="5" t="s">
        <v>133</v>
      </c>
      <c r="H60" s="5" t="s">
        <v>134</v>
      </c>
      <c r="I60" s="5" t="s">
        <v>275</v>
      </c>
      <c r="J60" s="5" t="s">
        <v>231</v>
      </c>
      <c r="K60" s="5" t="s">
        <v>27</v>
      </c>
      <c r="L60" s="5" t="s">
        <v>265</v>
      </c>
      <c r="M60" s="26">
        <v>1</v>
      </c>
      <c r="N60" s="4">
        <v>5.9500000000000013E-3</v>
      </c>
      <c r="O60" s="35">
        <v>0.35</v>
      </c>
      <c r="P60" s="35">
        <v>0.6</v>
      </c>
      <c r="Q60" s="35">
        <v>0.77</v>
      </c>
      <c r="R60" s="35"/>
      <c r="S60" s="46">
        <f>+MAX(O60:R60)</f>
        <v>0.77</v>
      </c>
      <c r="T60" s="44" t="s">
        <v>268</v>
      </c>
      <c r="U60" s="17">
        <f t="shared" si="5"/>
        <v>0.77</v>
      </c>
      <c r="V60" s="13">
        <f t="shared" si="4"/>
        <v>4.5815000000000014E-3</v>
      </c>
      <c r="W60" s="60" t="s">
        <v>392</v>
      </c>
      <c r="X60" s="60" t="s">
        <v>483</v>
      </c>
      <c r="Y60" s="60" t="s">
        <v>586</v>
      </c>
      <c r="Z60" s="60"/>
    </row>
    <row r="61" spans="1:26" s="6" customFormat="1" ht="94.5" customHeight="1" x14ac:dyDescent="0.2">
      <c r="A61" s="11">
        <v>56</v>
      </c>
      <c r="B61" s="11" t="s">
        <v>312</v>
      </c>
      <c r="C61" s="12" t="s">
        <v>30</v>
      </c>
      <c r="D61" s="20" t="s">
        <v>283</v>
      </c>
      <c r="E61" s="22" t="s">
        <v>37</v>
      </c>
      <c r="F61" s="14" t="s">
        <v>45</v>
      </c>
      <c r="G61" s="5" t="s">
        <v>135</v>
      </c>
      <c r="H61" s="5" t="s">
        <v>136</v>
      </c>
      <c r="I61" s="5" t="s">
        <v>275</v>
      </c>
      <c r="J61" s="5" t="s">
        <v>232</v>
      </c>
      <c r="K61" s="5" t="s">
        <v>27</v>
      </c>
      <c r="L61" s="5" t="s">
        <v>265</v>
      </c>
      <c r="M61" s="26">
        <v>1</v>
      </c>
      <c r="N61" s="4">
        <v>5.8333333333333336E-3</v>
      </c>
      <c r="O61" s="35">
        <v>0.1</v>
      </c>
      <c r="P61" s="35">
        <v>0.3</v>
      </c>
      <c r="Q61" s="35">
        <v>0.55000000000000004</v>
      </c>
      <c r="R61" s="35"/>
      <c r="S61" s="46">
        <f>+MAX(O61:R61)</f>
        <v>0.55000000000000004</v>
      </c>
      <c r="T61" s="44" t="s">
        <v>268</v>
      </c>
      <c r="U61" s="17">
        <f t="shared" si="5"/>
        <v>0.55000000000000004</v>
      </c>
      <c r="V61" s="13">
        <f t="shared" si="4"/>
        <v>3.2083333333333339E-3</v>
      </c>
      <c r="W61" s="60" t="s">
        <v>393</v>
      </c>
      <c r="X61" s="60" t="s">
        <v>484</v>
      </c>
      <c r="Y61" s="60" t="s">
        <v>587</v>
      </c>
      <c r="Z61" s="60"/>
    </row>
    <row r="62" spans="1:26" s="6" customFormat="1" ht="94.5" customHeight="1" x14ac:dyDescent="0.2">
      <c r="A62" s="11">
        <v>57</v>
      </c>
      <c r="B62" s="11" t="s">
        <v>312</v>
      </c>
      <c r="C62" s="12" t="s">
        <v>30</v>
      </c>
      <c r="D62" s="20" t="s">
        <v>283</v>
      </c>
      <c r="E62" s="22" t="s">
        <v>37</v>
      </c>
      <c r="F62" s="14" t="s">
        <v>45</v>
      </c>
      <c r="G62" s="5" t="s">
        <v>137</v>
      </c>
      <c r="H62" s="5" t="s">
        <v>138</v>
      </c>
      <c r="I62" s="5" t="s">
        <v>275</v>
      </c>
      <c r="J62" s="5" t="s">
        <v>233</v>
      </c>
      <c r="K62" s="5" t="s">
        <v>27</v>
      </c>
      <c r="L62" s="5" t="s">
        <v>265</v>
      </c>
      <c r="M62" s="26">
        <v>1</v>
      </c>
      <c r="N62" s="4">
        <v>5.8333333333333336E-3</v>
      </c>
      <c r="O62" s="35">
        <v>0.25</v>
      </c>
      <c r="P62" s="35">
        <v>0.45</v>
      </c>
      <c r="Q62" s="35">
        <v>0.7</v>
      </c>
      <c r="R62" s="35"/>
      <c r="S62" s="46">
        <f>+MAX(O62:R62)</f>
        <v>0.7</v>
      </c>
      <c r="T62" s="44" t="s">
        <v>268</v>
      </c>
      <c r="U62" s="17">
        <f t="shared" si="5"/>
        <v>0.7</v>
      </c>
      <c r="V62" s="13">
        <f t="shared" si="4"/>
        <v>4.0833333333333329E-3</v>
      </c>
      <c r="W62" s="60" t="s">
        <v>394</v>
      </c>
      <c r="X62" s="60" t="s">
        <v>485</v>
      </c>
      <c r="Y62" s="60" t="s">
        <v>588</v>
      </c>
      <c r="Z62" s="60"/>
    </row>
    <row r="63" spans="1:26" s="6" customFormat="1" ht="94.5" customHeight="1" x14ac:dyDescent="0.2">
      <c r="A63" s="11">
        <v>58</v>
      </c>
      <c r="B63" s="11" t="s">
        <v>312</v>
      </c>
      <c r="C63" s="12" t="s">
        <v>30</v>
      </c>
      <c r="D63" s="20" t="s">
        <v>283</v>
      </c>
      <c r="E63" s="22" t="s">
        <v>37</v>
      </c>
      <c r="F63" s="14" t="s">
        <v>45</v>
      </c>
      <c r="G63" s="5" t="s">
        <v>131</v>
      </c>
      <c r="H63" s="5" t="s">
        <v>139</v>
      </c>
      <c r="I63" s="5" t="s">
        <v>275</v>
      </c>
      <c r="J63" s="5" t="s">
        <v>234</v>
      </c>
      <c r="K63" s="5" t="s">
        <v>27</v>
      </c>
      <c r="L63" s="5" t="s">
        <v>265</v>
      </c>
      <c r="M63" s="26">
        <v>1</v>
      </c>
      <c r="N63" s="4">
        <v>3.3250000000000003E-3</v>
      </c>
      <c r="O63" s="35">
        <v>0.4</v>
      </c>
      <c r="P63" s="35">
        <v>1</v>
      </c>
      <c r="Q63" s="35">
        <v>1</v>
      </c>
      <c r="R63" s="35"/>
      <c r="S63" s="46">
        <f>+MAX(O63:R63)</f>
        <v>1</v>
      </c>
      <c r="T63" s="44" t="s">
        <v>268</v>
      </c>
      <c r="U63" s="17">
        <f t="shared" si="5"/>
        <v>1</v>
      </c>
      <c r="V63" s="13">
        <f t="shared" si="4"/>
        <v>3.3250000000000003E-3</v>
      </c>
      <c r="W63" s="60" t="s">
        <v>395</v>
      </c>
      <c r="X63" s="60" t="s">
        <v>486</v>
      </c>
      <c r="Y63" s="60" t="s">
        <v>589</v>
      </c>
      <c r="Z63" s="60"/>
    </row>
    <row r="64" spans="1:26" s="6" customFormat="1" ht="94.5" customHeight="1" x14ac:dyDescent="0.2">
      <c r="A64" s="11">
        <v>59</v>
      </c>
      <c r="B64" s="11" t="s">
        <v>312</v>
      </c>
      <c r="C64" s="12" t="s">
        <v>30</v>
      </c>
      <c r="D64" s="20" t="s">
        <v>283</v>
      </c>
      <c r="E64" s="22" t="s">
        <v>37</v>
      </c>
      <c r="F64" s="14" t="s">
        <v>45</v>
      </c>
      <c r="G64" s="5" t="s">
        <v>140</v>
      </c>
      <c r="H64" s="5" t="s">
        <v>305</v>
      </c>
      <c r="I64" s="5" t="s">
        <v>275</v>
      </c>
      <c r="J64" s="5" t="s">
        <v>304</v>
      </c>
      <c r="K64" s="5" t="s">
        <v>27</v>
      </c>
      <c r="L64" s="5" t="s">
        <v>264</v>
      </c>
      <c r="M64" s="24">
        <v>3</v>
      </c>
      <c r="N64" s="4">
        <v>3.5000000000000005E-3</v>
      </c>
      <c r="O64" s="29">
        <v>1</v>
      </c>
      <c r="P64" s="29">
        <v>1</v>
      </c>
      <c r="Q64" s="29">
        <v>0</v>
      </c>
      <c r="R64" s="29"/>
      <c r="S64" s="48">
        <f>SUM(O64:R64)</f>
        <v>2</v>
      </c>
      <c r="T64" s="44" t="s">
        <v>269</v>
      </c>
      <c r="U64" s="17">
        <f t="shared" si="5"/>
        <v>0.66666666666666663</v>
      </c>
      <c r="V64" s="13">
        <f t="shared" si="4"/>
        <v>2.3333333333333335E-3</v>
      </c>
      <c r="W64" s="60" t="s">
        <v>396</v>
      </c>
      <c r="X64" s="60" t="s">
        <v>487</v>
      </c>
      <c r="Y64" s="60" t="s">
        <v>590</v>
      </c>
      <c r="Z64" s="60"/>
    </row>
    <row r="65" spans="1:26" s="6" customFormat="1" ht="94.5" customHeight="1" x14ac:dyDescent="0.2">
      <c r="A65" s="11">
        <v>60</v>
      </c>
      <c r="B65" s="11" t="s">
        <v>312</v>
      </c>
      <c r="C65" s="12" t="s">
        <v>30</v>
      </c>
      <c r="D65" s="20" t="s">
        <v>283</v>
      </c>
      <c r="E65" s="22" t="s">
        <v>37</v>
      </c>
      <c r="F65" s="14" t="s">
        <v>45</v>
      </c>
      <c r="G65" s="5" t="s">
        <v>142</v>
      </c>
      <c r="H65" s="5" t="s">
        <v>143</v>
      </c>
      <c r="I65" s="5" t="s">
        <v>275</v>
      </c>
      <c r="J65" s="5" t="s">
        <v>235</v>
      </c>
      <c r="K65" s="5" t="s">
        <v>27</v>
      </c>
      <c r="L65" s="5" t="s">
        <v>264</v>
      </c>
      <c r="M65" s="24">
        <v>2</v>
      </c>
      <c r="N65" s="4">
        <v>3.5000000000000005E-3</v>
      </c>
      <c r="O65" s="29">
        <v>1</v>
      </c>
      <c r="P65" s="29">
        <v>1</v>
      </c>
      <c r="Q65" s="29">
        <v>0</v>
      </c>
      <c r="R65" s="29"/>
      <c r="S65" s="48">
        <f>SUM(O65:R65)</f>
        <v>2</v>
      </c>
      <c r="T65" s="44" t="s">
        <v>269</v>
      </c>
      <c r="U65" s="17">
        <f t="shared" si="5"/>
        <v>1</v>
      </c>
      <c r="V65" s="13">
        <f t="shared" si="4"/>
        <v>3.5000000000000005E-3</v>
      </c>
      <c r="W65" s="60" t="s">
        <v>397</v>
      </c>
      <c r="X65" s="60" t="s">
        <v>488</v>
      </c>
      <c r="Y65" s="60" t="s">
        <v>591</v>
      </c>
      <c r="Z65" s="60"/>
    </row>
    <row r="66" spans="1:26" s="6" customFormat="1" ht="94.5" customHeight="1" x14ac:dyDescent="0.2">
      <c r="A66" s="11">
        <v>61</v>
      </c>
      <c r="B66" s="11" t="s">
        <v>312</v>
      </c>
      <c r="C66" s="12" t="s">
        <v>30</v>
      </c>
      <c r="D66" s="20" t="s">
        <v>283</v>
      </c>
      <c r="E66" s="22" t="s">
        <v>37</v>
      </c>
      <c r="F66" s="14" t="s">
        <v>42</v>
      </c>
      <c r="G66" s="5" t="s">
        <v>133</v>
      </c>
      <c r="H66" s="5" t="s">
        <v>134</v>
      </c>
      <c r="I66" s="5" t="s">
        <v>275</v>
      </c>
      <c r="J66" s="5" t="s">
        <v>231</v>
      </c>
      <c r="K66" s="5" t="s">
        <v>27</v>
      </c>
      <c r="L66" s="5" t="s">
        <v>265</v>
      </c>
      <c r="M66" s="26">
        <v>1</v>
      </c>
      <c r="N66" s="4">
        <v>5.9500000000000013E-3</v>
      </c>
      <c r="O66" s="35">
        <v>0</v>
      </c>
      <c r="P66" s="66">
        <v>0.31</v>
      </c>
      <c r="Q66" s="35">
        <v>0.41</v>
      </c>
      <c r="R66" s="35"/>
      <c r="S66" s="46">
        <f>+MAX(O66:R66)</f>
        <v>0.41</v>
      </c>
      <c r="T66" s="44" t="s">
        <v>268</v>
      </c>
      <c r="U66" s="17">
        <f t="shared" si="5"/>
        <v>0.41</v>
      </c>
      <c r="V66" s="13">
        <f t="shared" si="4"/>
        <v>2.4395000000000003E-3</v>
      </c>
      <c r="W66" s="60" t="s">
        <v>385</v>
      </c>
      <c r="X66" s="60" t="s">
        <v>516</v>
      </c>
      <c r="Y66" s="60" t="s">
        <v>565</v>
      </c>
      <c r="Z66" s="60"/>
    </row>
    <row r="67" spans="1:26" s="6" customFormat="1" ht="94.5" customHeight="1" x14ac:dyDescent="0.2">
      <c r="A67" s="11">
        <v>62</v>
      </c>
      <c r="B67" s="11" t="s">
        <v>312</v>
      </c>
      <c r="C67" s="12" t="s">
        <v>30</v>
      </c>
      <c r="D67" s="20" t="s">
        <v>283</v>
      </c>
      <c r="E67" s="22" t="s">
        <v>37</v>
      </c>
      <c r="F67" s="14" t="s">
        <v>42</v>
      </c>
      <c r="G67" s="5" t="s">
        <v>144</v>
      </c>
      <c r="H67" s="5" t="s">
        <v>145</v>
      </c>
      <c r="I67" s="5" t="s">
        <v>275</v>
      </c>
      <c r="J67" s="5" t="s">
        <v>231</v>
      </c>
      <c r="K67" s="5" t="s">
        <v>27</v>
      </c>
      <c r="L67" s="5" t="s">
        <v>265</v>
      </c>
      <c r="M67" s="26">
        <v>1</v>
      </c>
      <c r="N67" s="4">
        <v>6.1250000000000011E-3</v>
      </c>
      <c r="O67" s="35">
        <v>0.11</v>
      </c>
      <c r="P67" s="66">
        <v>0.28999999999999998</v>
      </c>
      <c r="Q67" s="35">
        <v>0.37</v>
      </c>
      <c r="R67" s="35"/>
      <c r="S67" s="46">
        <f>+MAX(O67:R67)</f>
        <v>0.37</v>
      </c>
      <c r="T67" s="44" t="s">
        <v>268</v>
      </c>
      <c r="U67" s="17">
        <f t="shared" si="5"/>
        <v>0.37</v>
      </c>
      <c r="V67" s="13">
        <f t="shared" si="4"/>
        <v>2.2662500000000005E-3</v>
      </c>
      <c r="W67" s="60" t="s">
        <v>386</v>
      </c>
      <c r="X67" s="60" t="s">
        <v>386</v>
      </c>
      <c r="Y67" s="60" t="s">
        <v>566</v>
      </c>
      <c r="Z67" s="60"/>
    </row>
    <row r="68" spans="1:26" s="6" customFormat="1" ht="94.5" customHeight="1" x14ac:dyDescent="0.2">
      <c r="A68" s="11">
        <v>63</v>
      </c>
      <c r="B68" s="11" t="s">
        <v>312</v>
      </c>
      <c r="C68" s="12" t="s">
        <v>30</v>
      </c>
      <c r="D68" s="20" t="s">
        <v>279</v>
      </c>
      <c r="E68" s="22" t="s">
        <v>37</v>
      </c>
      <c r="F68" s="14" t="s">
        <v>42</v>
      </c>
      <c r="G68" s="5" t="s">
        <v>146</v>
      </c>
      <c r="H68" s="5" t="s">
        <v>147</v>
      </c>
      <c r="I68" s="5" t="s">
        <v>275</v>
      </c>
      <c r="J68" s="5" t="s">
        <v>236</v>
      </c>
      <c r="K68" s="5" t="s">
        <v>27</v>
      </c>
      <c r="L68" s="5" t="s">
        <v>264</v>
      </c>
      <c r="M68" s="24">
        <v>12</v>
      </c>
      <c r="N68" s="4">
        <v>6.5625000000000006E-3</v>
      </c>
      <c r="O68" s="29">
        <v>3</v>
      </c>
      <c r="P68" s="92">
        <v>3</v>
      </c>
      <c r="Q68" s="29">
        <v>3</v>
      </c>
      <c r="R68" s="29"/>
      <c r="S68" s="48">
        <f>SUM(O68:R68)</f>
        <v>9</v>
      </c>
      <c r="T68" s="44" t="s">
        <v>269</v>
      </c>
      <c r="U68" s="17">
        <f t="shared" si="5"/>
        <v>0.75</v>
      </c>
      <c r="V68" s="13">
        <f t="shared" si="4"/>
        <v>4.9218750000000009E-3</v>
      </c>
      <c r="W68" s="60" t="s">
        <v>387</v>
      </c>
      <c r="X68" s="60" t="s">
        <v>387</v>
      </c>
      <c r="Y68" s="60" t="s">
        <v>387</v>
      </c>
      <c r="Z68" s="60"/>
    </row>
    <row r="69" spans="1:26" s="6" customFormat="1" ht="94.5" customHeight="1" x14ac:dyDescent="0.2">
      <c r="A69" s="11">
        <v>64</v>
      </c>
      <c r="B69" s="11" t="s">
        <v>312</v>
      </c>
      <c r="C69" s="12" t="s">
        <v>30</v>
      </c>
      <c r="D69" s="20" t="s">
        <v>283</v>
      </c>
      <c r="E69" s="22" t="s">
        <v>37</v>
      </c>
      <c r="F69" s="14" t="s">
        <v>42</v>
      </c>
      <c r="G69" s="5" t="s">
        <v>129</v>
      </c>
      <c r="H69" s="5" t="s">
        <v>130</v>
      </c>
      <c r="I69" s="5" t="s">
        <v>275</v>
      </c>
      <c r="J69" s="5" t="s">
        <v>229</v>
      </c>
      <c r="K69" s="5" t="s">
        <v>27</v>
      </c>
      <c r="L69" s="5" t="s">
        <v>264</v>
      </c>
      <c r="M69" s="27">
        <v>0.85</v>
      </c>
      <c r="N69" s="4">
        <v>6.1250000000000011E-3</v>
      </c>
      <c r="O69" s="30">
        <v>0</v>
      </c>
      <c r="P69" s="120">
        <v>0</v>
      </c>
      <c r="Q69" s="30">
        <v>0</v>
      </c>
      <c r="R69" s="30"/>
      <c r="S69" s="46">
        <f>+MAX(O69:R69)</f>
        <v>0</v>
      </c>
      <c r="T69" s="44" t="s">
        <v>267</v>
      </c>
      <c r="U69" s="17">
        <f t="shared" si="5"/>
        <v>0</v>
      </c>
      <c r="V69" s="13">
        <f t="shared" si="4"/>
        <v>0</v>
      </c>
      <c r="W69" s="60" t="s">
        <v>388</v>
      </c>
      <c r="X69" s="60" t="s">
        <v>517</v>
      </c>
      <c r="Y69" s="60" t="s">
        <v>517</v>
      </c>
      <c r="Z69" s="60"/>
    </row>
    <row r="70" spans="1:26" s="6" customFormat="1" ht="94.5" customHeight="1" x14ac:dyDescent="0.2">
      <c r="A70" s="11">
        <v>65</v>
      </c>
      <c r="B70" s="11" t="s">
        <v>312</v>
      </c>
      <c r="C70" s="12" t="s">
        <v>30</v>
      </c>
      <c r="D70" s="20" t="s">
        <v>279</v>
      </c>
      <c r="E70" s="22" t="s">
        <v>37</v>
      </c>
      <c r="F70" s="14" t="s">
        <v>42</v>
      </c>
      <c r="G70" s="5" t="s">
        <v>148</v>
      </c>
      <c r="H70" s="5" t="s">
        <v>149</v>
      </c>
      <c r="I70" s="5" t="s">
        <v>275</v>
      </c>
      <c r="J70" s="5" t="s">
        <v>237</v>
      </c>
      <c r="K70" s="5" t="s">
        <v>27</v>
      </c>
      <c r="L70" s="5" t="s">
        <v>264</v>
      </c>
      <c r="M70" s="24">
        <v>12</v>
      </c>
      <c r="N70" s="4">
        <v>7.8750000000000001E-3</v>
      </c>
      <c r="O70" s="29">
        <v>3</v>
      </c>
      <c r="P70" s="92">
        <v>3</v>
      </c>
      <c r="Q70" s="29">
        <v>3</v>
      </c>
      <c r="R70" s="29"/>
      <c r="S70" s="48">
        <f>SUM(O70:R70)</f>
        <v>9</v>
      </c>
      <c r="T70" s="44" t="s">
        <v>269</v>
      </c>
      <c r="U70" s="17">
        <f t="shared" si="5"/>
        <v>0.75</v>
      </c>
      <c r="V70" s="13">
        <f t="shared" si="4"/>
        <v>5.90625E-3</v>
      </c>
      <c r="W70" s="60" t="s">
        <v>389</v>
      </c>
      <c r="X70" s="60" t="s">
        <v>389</v>
      </c>
      <c r="Y70" s="60" t="s">
        <v>389</v>
      </c>
      <c r="Z70" s="60"/>
    </row>
    <row r="71" spans="1:26" s="6" customFormat="1" ht="94.5" customHeight="1" x14ac:dyDescent="0.2">
      <c r="A71" s="11">
        <v>66</v>
      </c>
      <c r="B71" s="11" t="s">
        <v>312</v>
      </c>
      <c r="C71" s="12" t="s">
        <v>30</v>
      </c>
      <c r="D71" s="20" t="s">
        <v>283</v>
      </c>
      <c r="E71" s="22" t="s">
        <v>37</v>
      </c>
      <c r="F71" s="14" t="s">
        <v>42</v>
      </c>
      <c r="G71" s="5" t="s">
        <v>131</v>
      </c>
      <c r="H71" s="5" t="s">
        <v>132</v>
      </c>
      <c r="I71" s="5" t="s">
        <v>275</v>
      </c>
      <c r="J71" s="5" t="s">
        <v>230</v>
      </c>
      <c r="K71" s="5" t="s">
        <v>27</v>
      </c>
      <c r="L71" s="5" t="s">
        <v>264</v>
      </c>
      <c r="M71" s="24">
        <v>1</v>
      </c>
      <c r="N71" s="4">
        <v>3.3250000000000003E-3</v>
      </c>
      <c r="O71" s="29">
        <v>0</v>
      </c>
      <c r="P71" s="92">
        <v>1</v>
      </c>
      <c r="Q71" s="29">
        <v>0</v>
      </c>
      <c r="R71" s="29"/>
      <c r="S71" s="48">
        <f>SUM(O71:R71)</f>
        <v>1</v>
      </c>
      <c r="T71" s="44" t="s">
        <v>269</v>
      </c>
      <c r="U71" s="17">
        <f t="shared" si="5"/>
        <v>1</v>
      </c>
      <c r="V71" s="13">
        <f t="shared" si="4"/>
        <v>3.3250000000000003E-3</v>
      </c>
      <c r="W71" s="60" t="s">
        <v>390</v>
      </c>
      <c r="X71" s="60" t="s">
        <v>518</v>
      </c>
      <c r="Y71" s="60" t="s">
        <v>567</v>
      </c>
      <c r="Z71" s="60"/>
    </row>
    <row r="72" spans="1:26" s="6" customFormat="1" ht="94.5" customHeight="1" x14ac:dyDescent="0.2">
      <c r="A72" s="11">
        <v>67</v>
      </c>
      <c r="B72" s="11" t="s">
        <v>312</v>
      </c>
      <c r="C72" s="12" t="s">
        <v>30</v>
      </c>
      <c r="D72" s="20" t="s">
        <v>283</v>
      </c>
      <c r="E72" s="22" t="s">
        <v>37</v>
      </c>
      <c r="F72" s="14" t="s">
        <v>42</v>
      </c>
      <c r="G72" s="5" t="s">
        <v>150</v>
      </c>
      <c r="H72" s="5" t="s">
        <v>306</v>
      </c>
      <c r="I72" s="5" t="s">
        <v>275</v>
      </c>
      <c r="J72" s="5" t="s">
        <v>307</v>
      </c>
      <c r="K72" s="5" t="s">
        <v>27</v>
      </c>
      <c r="L72" s="5" t="s">
        <v>264</v>
      </c>
      <c r="M72" s="24">
        <v>67</v>
      </c>
      <c r="N72" s="4">
        <v>5.2500000000000012E-3</v>
      </c>
      <c r="O72" s="29">
        <v>9</v>
      </c>
      <c r="P72" s="92">
        <v>24</v>
      </c>
      <c r="Q72" s="29">
        <v>25</v>
      </c>
      <c r="R72" s="29"/>
      <c r="S72" s="48">
        <f>SUM(O72:R72)</f>
        <v>58</v>
      </c>
      <c r="T72" s="44" t="s">
        <v>269</v>
      </c>
      <c r="U72" s="17">
        <f t="shared" si="5"/>
        <v>0.86567164179104472</v>
      </c>
      <c r="V72" s="13">
        <f t="shared" si="4"/>
        <v>4.5447761194029861E-3</v>
      </c>
      <c r="W72" s="60" t="s">
        <v>391</v>
      </c>
      <c r="X72" s="60" t="s">
        <v>519</v>
      </c>
      <c r="Y72" s="60" t="s">
        <v>568</v>
      </c>
      <c r="Z72" s="60"/>
    </row>
    <row r="73" spans="1:26" s="6" customFormat="1" ht="94.5" customHeight="1" x14ac:dyDescent="0.2">
      <c r="A73" s="11">
        <v>68</v>
      </c>
      <c r="B73" s="11" t="s">
        <v>312</v>
      </c>
      <c r="C73" s="12" t="s">
        <v>30</v>
      </c>
      <c r="D73" s="20" t="s">
        <v>283</v>
      </c>
      <c r="E73" s="22" t="s">
        <v>37</v>
      </c>
      <c r="F73" s="14" t="s">
        <v>38</v>
      </c>
      <c r="G73" s="5" t="s">
        <v>129</v>
      </c>
      <c r="H73" s="5" t="s">
        <v>130</v>
      </c>
      <c r="I73" s="5" t="s">
        <v>275</v>
      </c>
      <c r="J73" s="5" t="s">
        <v>229</v>
      </c>
      <c r="K73" s="5" t="s">
        <v>27</v>
      </c>
      <c r="L73" s="5" t="s">
        <v>264</v>
      </c>
      <c r="M73" s="27">
        <v>0.85</v>
      </c>
      <c r="N73" s="4">
        <v>5.2500000000000012E-3</v>
      </c>
      <c r="O73" s="30">
        <v>0</v>
      </c>
      <c r="P73" s="125">
        <v>0</v>
      </c>
      <c r="Q73" s="30">
        <v>0</v>
      </c>
      <c r="R73" s="30"/>
      <c r="S73" s="46">
        <f>+MAX(O73:R73)</f>
        <v>0</v>
      </c>
      <c r="T73" s="44" t="s">
        <v>267</v>
      </c>
      <c r="U73" s="17">
        <f t="shared" si="5"/>
        <v>0</v>
      </c>
      <c r="V73" s="13">
        <f t="shared" si="4"/>
        <v>0</v>
      </c>
      <c r="W73" s="60" t="s">
        <v>436</v>
      </c>
      <c r="X73" s="60" t="s">
        <v>530</v>
      </c>
      <c r="Y73" s="60" t="s">
        <v>634</v>
      </c>
      <c r="Z73" s="60"/>
    </row>
    <row r="74" spans="1:26" s="6" customFormat="1" ht="94.5" customHeight="1" x14ac:dyDescent="0.2">
      <c r="A74" s="11">
        <v>69</v>
      </c>
      <c r="B74" s="11" t="s">
        <v>312</v>
      </c>
      <c r="C74" s="12" t="s">
        <v>30</v>
      </c>
      <c r="D74" s="20" t="s">
        <v>281</v>
      </c>
      <c r="E74" s="22" t="s">
        <v>31</v>
      </c>
      <c r="F74" s="14" t="s">
        <v>38</v>
      </c>
      <c r="G74" s="5" t="s">
        <v>151</v>
      </c>
      <c r="H74" s="5" t="s">
        <v>152</v>
      </c>
      <c r="I74" s="5" t="s">
        <v>275</v>
      </c>
      <c r="J74" s="5" t="s">
        <v>238</v>
      </c>
      <c r="K74" s="5" t="s">
        <v>27</v>
      </c>
      <c r="L74" s="5" t="s">
        <v>264</v>
      </c>
      <c r="M74" s="24">
        <v>4</v>
      </c>
      <c r="N74" s="4">
        <v>5.8333333333333336E-3</v>
      </c>
      <c r="O74" s="92">
        <v>0</v>
      </c>
      <c r="P74" s="92">
        <v>0</v>
      </c>
      <c r="Q74" s="29">
        <v>0</v>
      </c>
      <c r="R74" s="29"/>
      <c r="S74" s="48">
        <f>SUM(O74:R74)</f>
        <v>0</v>
      </c>
      <c r="T74" s="44" t="s">
        <v>269</v>
      </c>
      <c r="U74" s="17">
        <f t="shared" si="5"/>
        <v>0</v>
      </c>
      <c r="V74" s="13">
        <f t="shared" si="4"/>
        <v>0</v>
      </c>
      <c r="W74" s="60" t="s">
        <v>437</v>
      </c>
      <c r="X74" s="124" t="s">
        <v>531</v>
      </c>
      <c r="Y74" s="60" t="s">
        <v>635</v>
      </c>
      <c r="Z74" s="60"/>
    </row>
    <row r="75" spans="1:26" s="6" customFormat="1" ht="94.5" customHeight="1" x14ac:dyDescent="0.2">
      <c r="A75" s="11">
        <v>70</v>
      </c>
      <c r="B75" s="11" t="s">
        <v>312</v>
      </c>
      <c r="C75" s="12" t="s">
        <v>30</v>
      </c>
      <c r="D75" s="20" t="s">
        <v>283</v>
      </c>
      <c r="E75" s="22" t="s">
        <v>37</v>
      </c>
      <c r="F75" s="14" t="s">
        <v>38</v>
      </c>
      <c r="G75" s="5" t="s">
        <v>153</v>
      </c>
      <c r="H75" s="5" t="s">
        <v>154</v>
      </c>
      <c r="I75" s="5" t="s">
        <v>275</v>
      </c>
      <c r="J75" s="5" t="s">
        <v>239</v>
      </c>
      <c r="K75" s="5" t="s">
        <v>27</v>
      </c>
      <c r="L75" s="5" t="s">
        <v>265</v>
      </c>
      <c r="M75" s="26">
        <v>1</v>
      </c>
      <c r="N75" s="4">
        <v>8.1666666666666676E-3</v>
      </c>
      <c r="O75" s="30">
        <v>0</v>
      </c>
      <c r="P75" s="121">
        <v>0</v>
      </c>
      <c r="Q75" s="35">
        <v>0</v>
      </c>
      <c r="R75" s="35"/>
      <c r="S75" s="46">
        <f>+R75</f>
        <v>0</v>
      </c>
      <c r="T75" s="44" t="s">
        <v>270</v>
      </c>
      <c r="U75" s="17">
        <f t="shared" si="5"/>
        <v>0</v>
      </c>
      <c r="V75" s="13">
        <f t="shared" si="4"/>
        <v>0</v>
      </c>
      <c r="W75" s="60" t="s">
        <v>438</v>
      </c>
      <c r="X75" s="60" t="s">
        <v>532</v>
      </c>
      <c r="Y75" s="60" t="s">
        <v>636</v>
      </c>
      <c r="Z75" s="60"/>
    </row>
    <row r="76" spans="1:26" s="6" customFormat="1" ht="94.5" customHeight="1" x14ac:dyDescent="0.2">
      <c r="A76" s="11">
        <v>71</v>
      </c>
      <c r="B76" s="11" t="s">
        <v>312</v>
      </c>
      <c r="C76" s="12" t="s">
        <v>30</v>
      </c>
      <c r="D76" s="20" t="s">
        <v>283</v>
      </c>
      <c r="E76" s="22" t="s">
        <v>37</v>
      </c>
      <c r="F76" s="14" t="s">
        <v>38</v>
      </c>
      <c r="G76" s="5" t="s">
        <v>131</v>
      </c>
      <c r="H76" s="5" t="s">
        <v>132</v>
      </c>
      <c r="I76" s="5" t="s">
        <v>275</v>
      </c>
      <c r="J76" s="5" t="s">
        <v>230</v>
      </c>
      <c r="K76" s="5" t="s">
        <v>27</v>
      </c>
      <c r="L76" s="5" t="s">
        <v>264</v>
      </c>
      <c r="M76" s="24">
        <v>1</v>
      </c>
      <c r="N76" s="4">
        <v>3.3250000000000003E-3</v>
      </c>
      <c r="O76" s="92">
        <v>1</v>
      </c>
      <c r="P76" s="29">
        <v>0</v>
      </c>
      <c r="Q76" s="29">
        <v>0</v>
      </c>
      <c r="R76" s="29"/>
      <c r="S76" s="48">
        <f>SUM(O76:R76)</f>
        <v>1</v>
      </c>
      <c r="T76" s="44" t="s">
        <v>269</v>
      </c>
      <c r="U76" s="17">
        <f t="shared" si="5"/>
        <v>1</v>
      </c>
      <c r="V76" s="13">
        <f t="shared" si="4"/>
        <v>3.3250000000000003E-3</v>
      </c>
      <c r="W76" s="60" t="s">
        <v>439</v>
      </c>
      <c r="X76" s="60" t="s">
        <v>533</v>
      </c>
      <c r="Y76" s="60" t="s">
        <v>533</v>
      </c>
      <c r="Z76" s="60"/>
    </row>
    <row r="77" spans="1:26" s="6" customFormat="1" ht="249.75" customHeight="1" x14ac:dyDescent="0.2">
      <c r="A77" s="11">
        <v>72</v>
      </c>
      <c r="B77" s="11" t="s">
        <v>312</v>
      </c>
      <c r="C77" s="12" t="s">
        <v>30</v>
      </c>
      <c r="D77" s="20" t="s">
        <v>283</v>
      </c>
      <c r="E77" s="22" t="s">
        <v>37</v>
      </c>
      <c r="F77" s="14" t="s">
        <v>40</v>
      </c>
      <c r="G77" s="5" t="s">
        <v>133</v>
      </c>
      <c r="H77" s="5" t="s">
        <v>134</v>
      </c>
      <c r="I77" s="5" t="s">
        <v>275</v>
      </c>
      <c r="J77" s="5" t="s">
        <v>231</v>
      </c>
      <c r="K77" s="5" t="s">
        <v>27</v>
      </c>
      <c r="L77" s="5" t="s">
        <v>265</v>
      </c>
      <c r="M77" s="26">
        <v>1</v>
      </c>
      <c r="N77" s="4">
        <v>5.9500000000000013E-3</v>
      </c>
      <c r="O77" s="55">
        <v>0.1</v>
      </c>
      <c r="P77" s="55">
        <v>0.3</v>
      </c>
      <c r="Q77" s="55">
        <v>0.5</v>
      </c>
      <c r="R77" s="55"/>
      <c r="S77" s="46">
        <f>+MAX(O77:R77)</f>
        <v>0.5</v>
      </c>
      <c r="T77" s="44" t="s">
        <v>268</v>
      </c>
      <c r="U77" s="17">
        <f t="shared" si="5"/>
        <v>0.5</v>
      </c>
      <c r="V77" s="13">
        <f t="shared" si="4"/>
        <v>2.9750000000000006E-3</v>
      </c>
      <c r="W77" s="60" t="s">
        <v>369</v>
      </c>
      <c r="X77" s="60" t="s">
        <v>475</v>
      </c>
      <c r="Y77" s="60" t="s">
        <v>611</v>
      </c>
      <c r="Z77" s="60"/>
    </row>
    <row r="78" spans="1:26" s="6" customFormat="1" ht="144" customHeight="1" x14ac:dyDescent="0.2">
      <c r="A78" s="11">
        <v>73</v>
      </c>
      <c r="B78" s="11" t="s">
        <v>312</v>
      </c>
      <c r="C78" s="12" t="s">
        <v>30</v>
      </c>
      <c r="D78" s="20" t="s">
        <v>280</v>
      </c>
      <c r="E78" s="22" t="s">
        <v>36</v>
      </c>
      <c r="F78" s="14" t="s">
        <v>40</v>
      </c>
      <c r="G78" s="5" t="s">
        <v>155</v>
      </c>
      <c r="H78" s="5" t="s">
        <v>156</v>
      </c>
      <c r="I78" s="5" t="s">
        <v>274</v>
      </c>
      <c r="J78" s="5" t="s">
        <v>240</v>
      </c>
      <c r="K78" s="5" t="s">
        <v>27</v>
      </c>
      <c r="L78" s="5" t="s">
        <v>264</v>
      </c>
      <c r="M78" s="24">
        <v>2</v>
      </c>
      <c r="N78" s="4">
        <v>4.6666666666666671E-3</v>
      </c>
      <c r="O78" s="63">
        <v>0</v>
      </c>
      <c r="P78" s="63">
        <v>1</v>
      </c>
      <c r="Q78" s="63">
        <v>1</v>
      </c>
      <c r="R78" s="63"/>
      <c r="S78" s="48">
        <f>SUM(O78:R78)</f>
        <v>2</v>
      </c>
      <c r="T78" s="44" t="s">
        <v>269</v>
      </c>
      <c r="U78" s="17">
        <f t="shared" si="5"/>
        <v>1</v>
      </c>
      <c r="V78" s="13">
        <f t="shared" si="4"/>
        <v>4.6666666666666671E-3</v>
      </c>
      <c r="W78" s="60" t="s">
        <v>370</v>
      </c>
      <c r="X78" s="60" t="s">
        <v>476</v>
      </c>
      <c r="Y78" s="60" t="s">
        <v>596</v>
      </c>
      <c r="Z78" s="60"/>
    </row>
    <row r="79" spans="1:26" s="6" customFormat="1" ht="212.25" customHeight="1" x14ac:dyDescent="0.2">
      <c r="A79" s="11">
        <v>74</v>
      </c>
      <c r="B79" s="11" t="s">
        <v>312</v>
      </c>
      <c r="C79" s="12" t="s">
        <v>30</v>
      </c>
      <c r="D79" s="20" t="s">
        <v>283</v>
      </c>
      <c r="E79" s="22" t="s">
        <v>37</v>
      </c>
      <c r="F79" s="14" t="s">
        <v>40</v>
      </c>
      <c r="G79" s="5" t="s">
        <v>157</v>
      </c>
      <c r="H79" s="5" t="s">
        <v>158</v>
      </c>
      <c r="I79" s="5" t="s">
        <v>275</v>
      </c>
      <c r="J79" s="5" t="s">
        <v>241</v>
      </c>
      <c r="K79" s="5" t="s">
        <v>27</v>
      </c>
      <c r="L79" s="5" t="s">
        <v>264</v>
      </c>
      <c r="M79" s="24">
        <v>1</v>
      </c>
      <c r="N79" s="4">
        <v>7.000000000000001E-3</v>
      </c>
      <c r="O79" s="63">
        <v>1</v>
      </c>
      <c r="P79" s="63">
        <v>0</v>
      </c>
      <c r="Q79" s="63">
        <v>2</v>
      </c>
      <c r="R79" s="63"/>
      <c r="S79" s="48">
        <f>SUM(O79:R79)</f>
        <v>3</v>
      </c>
      <c r="T79" s="44" t="s">
        <v>269</v>
      </c>
      <c r="U79" s="17">
        <f t="shared" si="5"/>
        <v>3</v>
      </c>
      <c r="V79" s="13">
        <f t="shared" si="4"/>
        <v>7.000000000000001E-3</v>
      </c>
      <c r="W79" s="60" t="s">
        <v>371</v>
      </c>
      <c r="X79" s="60" t="s">
        <v>477</v>
      </c>
      <c r="Y79" s="60" t="s">
        <v>601</v>
      </c>
      <c r="Z79" s="60"/>
    </row>
    <row r="80" spans="1:26" s="6" customFormat="1" ht="205.5" customHeight="1" x14ac:dyDescent="0.2">
      <c r="A80" s="11">
        <v>75</v>
      </c>
      <c r="B80" s="11" t="s">
        <v>312</v>
      </c>
      <c r="C80" s="12" t="s">
        <v>30</v>
      </c>
      <c r="D80" s="20" t="s">
        <v>284</v>
      </c>
      <c r="E80" s="22" t="s">
        <v>33</v>
      </c>
      <c r="F80" s="14" t="s">
        <v>40</v>
      </c>
      <c r="G80" s="5" t="s">
        <v>159</v>
      </c>
      <c r="H80" s="5" t="s">
        <v>160</v>
      </c>
      <c r="I80" s="5" t="s">
        <v>276</v>
      </c>
      <c r="J80" s="5" t="s">
        <v>301</v>
      </c>
      <c r="K80" s="5" t="s">
        <v>27</v>
      </c>
      <c r="L80" s="5" t="s">
        <v>264</v>
      </c>
      <c r="M80" s="71">
        <v>300000000</v>
      </c>
      <c r="N80" s="4">
        <v>4.8124999999999999E-3</v>
      </c>
      <c r="O80" s="131">
        <v>22759000</v>
      </c>
      <c r="P80" s="131">
        <v>50069000</v>
      </c>
      <c r="Q80" s="131">
        <v>92000000</v>
      </c>
      <c r="R80" s="63"/>
      <c r="S80" s="48">
        <f>SUM(O80:R80)</f>
        <v>164828000</v>
      </c>
      <c r="T80" s="44" t="s">
        <v>269</v>
      </c>
      <c r="U80" s="17">
        <f t="shared" si="5"/>
        <v>0.54942666666666662</v>
      </c>
      <c r="V80" s="13">
        <f t="shared" ref="V80:V111" si="10">+IF(U80&lt;=100%,U80*N80,N80)</f>
        <v>2.6441158333333332E-3</v>
      </c>
      <c r="W80" s="60" t="s">
        <v>372</v>
      </c>
      <c r="X80" s="60" t="s">
        <v>478</v>
      </c>
      <c r="Y80" s="60" t="s">
        <v>597</v>
      </c>
      <c r="Z80" s="60"/>
    </row>
    <row r="81" spans="1:26" s="6" customFormat="1" ht="211.5" customHeight="1" x14ac:dyDescent="0.2">
      <c r="A81" s="11">
        <v>76</v>
      </c>
      <c r="B81" s="11" t="s">
        <v>312</v>
      </c>
      <c r="C81" s="12" t="s">
        <v>30</v>
      </c>
      <c r="D81" s="20" t="s">
        <v>283</v>
      </c>
      <c r="E81" s="22" t="s">
        <v>37</v>
      </c>
      <c r="F81" s="14" t="s">
        <v>40</v>
      </c>
      <c r="G81" s="5" t="s">
        <v>129</v>
      </c>
      <c r="H81" s="5" t="s">
        <v>130</v>
      </c>
      <c r="I81" s="5" t="s">
        <v>275</v>
      </c>
      <c r="J81" s="5" t="s">
        <v>229</v>
      </c>
      <c r="K81" s="5" t="s">
        <v>27</v>
      </c>
      <c r="L81" s="5" t="s">
        <v>264</v>
      </c>
      <c r="M81" s="27">
        <v>0.85</v>
      </c>
      <c r="N81" s="4">
        <v>5.2500000000000012E-3</v>
      </c>
      <c r="O81" s="64">
        <v>0</v>
      </c>
      <c r="P81" s="64">
        <v>0</v>
      </c>
      <c r="Q81" s="64">
        <v>0</v>
      </c>
      <c r="R81" s="64"/>
      <c r="S81" s="46">
        <f>+MAX(O81:R81)</f>
        <v>0</v>
      </c>
      <c r="T81" s="44" t="s">
        <v>267</v>
      </c>
      <c r="U81" s="17">
        <f t="shared" si="5"/>
        <v>0</v>
      </c>
      <c r="V81" s="13">
        <f t="shared" si="10"/>
        <v>0</v>
      </c>
      <c r="W81" s="60" t="s">
        <v>373</v>
      </c>
      <c r="X81" s="60" t="s">
        <v>479</v>
      </c>
      <c r="Y81" s="60" t="s">
        <v>598</v>
      </c>
      <c r="Z81" s="60"/>
    </row>
    <row r="82" spans="1:26" s="6" customFormat="1" ht="202.5" customHeight="1" x14ac:dyDescent="0.2">
      <c r="A82" s="11">
        <v>77</v>
      </c>
      <c r="B82" s="11" t="s">
        <v>312</v>
      </c>
      <c r="C82" s="12" t="s">
        <v>30</v>
      </c>
      <c r="D82" s="20" t="s">
        <v>283</v>
      </c>
      <c r="E82" s="22" t="s">
        <v>37</v>
      </c>
      <c r="F82" s="14" t="s">
        <v>40</v>
      </c>
      <c r="G82" s="5" t="s">
        <v>131</v>
      </c>
      <c r="H82" s="5" t="s">
        <v>132</v>
      </c>
      <c r="I82" s="5" t="s">
        <v>275</v>
      </c>
      <c r="J82" s="5" t="s">
        <v>230</v>
      </c>
      <c r="K82" s="5" t="s">
        <v>27</v>
      </c>
      <c r="L82" s="5" t="s">
        <v>264</v>
      </c>
      <c r="M82" s="24">
        <v>1</v>
      </c>
      <c r="N82" s="4">
        <v>3.3250000000000003E-3</v>
      </c>
      <c r="O82" s="63">
        <v>1</v>
      </c>
      <c r="P82" s="63">
        <v>0</v>
      </c>
      <c r="Q82" s="63">
        <v>0</v>
      </c>
      <c r="R82" s="63"/>
      <c r="S82" s="48">
        <f>SUM(O82:R82)</f>
        <v>1</v>
      </c>
      <c r="T82" s="44" t="s">
        <v>269</v>
      </c>
      <c r="U82" s="17">
        <f t="shared" si="5"/>
        <v>1</v>
      </c>
      <c r="V82" s="13">
        <f t="shared" si="10"/>
        <v>3.3250000000000003E-3</v>
      </c>
      <c r="W82" s="60" t="s">
        <v>374</v>
      </c>
      <c r="X82" s="60" t="s">
        <v>480</v>
      </c>
      <c r="Y82" s="60" t="s">
        <v>599</v>
      </c>
      <c r="Z82" s="67"/>
    </row>
    <row r="83" spans="1:26" s="6" customFormat="1" ht="119.25" customHeight="1" x14ac:dyDescent="0.2">
      <c r="A83" s="11">
        <v>78</v>
      </c>
      <c r="B83" s="11" t="s">
        <v>312</v>
      </c>
      <c r="C83" s="12" t="s">
        <v>30</v>
      </c>
      <c r="D83" s="20" t="s">
        <v>283</v>
      </c>
      <c r="E83" s="22" t="s">
        <v>37</v>
      </c>
      <c r="F83" s="14" t="s">
        <v>40</v>
      </c>
      <c r="G83" s="5" t="s">
        <v>161</v>
      </c>
      <c r="H83" s="5" t="s">
        <v>162</v>
      </c>
      <c r="I83" s="5" t="s">
        <v>275</v>
      </c>
      <c r="J83" s="5" t="s">
        <v>242</v>
      </c>
      <c r="K83" s="5" t="s">
        <v>27</v>
      </c>
      <c r="L83" s="5" t="s">
        <v>264</v>
      </c>
      <c r="M83" s="24">
        <v>1</v>
      </c>
      <c r="N83" s="4">
        <v>7.000000000000001E-3</v>
      </c>
      <c r="O83" s="63">
        <v>1</v>
      </c>
      <c r="P83" s="63">
        <v>1</v>
      </c>
      <c r="Q83" s="63">
        <v>1</v>
      </c>
      <c r="R83" s="63"/>
      <c r="S83" s="48">
        <f>SUM(O83:R83)</f>
        <v>3</v>
      </c>
      <c r="T83" s="44" t="s">
        <v>269</v>
      </c>
      <c r="U83" s="17">
        <f t="shared" si="5"/>
        <v>3</v>
      </c>
      <c r="V83" s="13">
        <f t="shared" si="10"/>
        <v>7.000000000000001E-3</v>
      </c>
      <c r="W83" s="111" t="s">
        <v>375</v>
      </c>
      <c r="X83" s="60" t="s">
        <v>481</v>
      </c>
      <c r="Y83" s="60" t="s">
        <v>602</v>
      </c>
      <c r="Z83" s="60"/>
    </row>
    <row r="84" spans="1:26" s="6" customFormat="1" ht="144.75" customHeight="1" x14ac:dyDescent="0.2">
      <c r="A84" s="11">
        <v>79</v>
      </c>
      <c r="B84" s="11" t="s">
        <v>312</v>
      </c>
      <c r="C84" s="12" t="s">
        <v>30</v>
      </c>
      <c r="D84" s="20" t="s">
        <v>281</v>
      </c>
      <c r="E84" s="22" t="s">
        <v>33</v>
      </c>
      <c r="F84" s="14" t="s">
        <v>40</v>
      </c>
      <c r="G84" s="5" t="s">
        <v>163</v>
      </c>
      <c r="H84" s="5" t="s">
        <v>25</v>
      </c>
      <c r="I84" s="5" t="s">
        <v>274</v>
      </c>
      <c r="J84" s="5" t="s">
        <v>243</v>
      </c>
      <c r="K84" s="5" t="s">
        <v>27</v>
      </c>
      <c r="L84" s="5" t="s">
        <v>264</v>
      </c>
      <c r="M84" s="24">
        <v>1</v>
      </c>
      <c r="N84" s="4">
        <v>4.6666666666666671E-3</v>
      </c>
      <c r="O84" s="63">
        <v>0</v>
      </c>
      <c r="P84" s="63">
        <v>0</v>
      </c>
      <c r="Q84" s="63">
        <v>0</v>
      </c>
      <c r="R84" s="63"/>
      <c r="S84" s="48">
        <f>SUM(O84:R84)</f>
        <v>0</v>
      </c>
      <c r="T84" s="44" t="s">
        <v>269</v>
      </c>
      <c r="U84" s="17">
        <f t="shared" si="5"/>
        <v>0</v>
      </c>
      <c r="V84" s="13">
        <f t="shared" si="10"/>
        <v>0</v>
      </c>
      <c r="W84" s="111" t="s">
        <v>376</v>
      </c>
      <c r="X84" s="111" t="s">
        <v>482</v>
      </c>
      <c r="Y84" s="60" t="s">
        <v>600</v>
      </c>
      <c r="Z84" s="60"/>
    </row>
    <row r="85" spans="1:26" s="6" customFormat="1" ht="94.5" customHeight="1" x14ac:dyDescent="0.2">
      <c r="A85" s="11">
        <v>80</v>
      </c>
      <c r="B85" s="11" t="s">
        <v>312</v>
      </c>
      <c r="C85" s="12" t="s">
        <v>30</v>
      </c>
      <c r="D85" s="20" t="s">
        <v>283</v>
      </c>
      <c r="E85" s="22" t="s">
        <v>37</v>
      </c>
      <c r="F85" s="14" t="s">
        <v>41</v>
      </c>
      <c r="G85" s="5" t="s">
        <v>133</v>
      </c>
      <c r="H85" s="5" t="s">
        <v>134</v>
      </c>
      <c r="I85" s="5" t="s">
        <v>275</v>
      </c>
      <c r="J85" s="5" t="s">
        <v>231</v>
      </c>
      <c r="K85" s="5" t="s">
        <v>27</v>
      </c>
      <c r="L85" s="5" t="s">
        <v>265</v>
      </c>
      <c r="M85" s="26">
        <v>1</v>
      </c>
      <c r="N85" s="4">
        <v>5.9500000000000013E-3</v>
      </c>
      <c r="O85" s="55">
        <v>0.25</v>
      </c>
      <c r="P85" s="55">
        <v>0.25</v>
      </c>
      <c r="Q85" s="66">
        <v>0.25</v>
      </c>
      <c r="R85" s="35"/>
      <c r="S85" s="46">
        <f>SUM(O85:R85)</f>
        <v>0.75</v>
      </c>
      <c r="T85" s="44" t="s">
        <v>269</v>
      </c>
      <c r="U85" s="17">
        <f t="shared" si="5"/>
        <v>0.75</v>
      </c>
      <c r="V85" s="13">
        <f t="shared" si="10"/>
        <v>4.4625000000000012E-3</v>
      </c>
      <c r="W85" s="60" t="s">
        <v>355</v>
      </c>
      <c r="X85" s="60" t="s">
        <v>355</v>
      </c>
      <c r="Y85" s="60" t="s">
        <v>607</v>
      </c>
      <c r="Z85" s="60"/>
    </row>
    <row r="86" spans="1:26" s="6" customFormat="1" ht="94.5" customHeight="1" x14ac:dyDescent="0.2">
      <c r="A86" s="11">
        <v>81</v>
      </c>
      <c r="B86" s="11" t="s">
        <v>312</v>
      </c>
      <c r="C86" s="12" t="s">
        <v>30</v>
      </c>
      <c r="D86" s="20" t="s">
        <v>283</v>
      </c>
      <c r="E86" s="22" t="s">
        <v>37</v>
      </c>
      <c r="F86" s="14" t="s">
        <v>41</v>
      </c>
      <c r="G86" s="5" t="s">
        <v>164</v>
      </c>
      <c r="H86" s="5" t="s">
        <v>165</v>
      </c>
      <c r="I86" s="5" t="s">
        <v>274</v>
      </c>
      <c r="J86" s="5" t="s">
        <v>244</v>
      </c>
      <c r="K86" s="5" t="s">
        <v>27</v>
      </c>
      <c r="L86" s="5" t="s">
        <v>265</v>
      </c>
      <c r="M86" s="40">
        <v>0.72270000000000001</v>
      </c>
      <c r="N86" s="4">
        <v>8.1666666666666676E-3</v>
      </c>
      <c r="O86" s="91">
        <v>0</v>
      </c>
      <c r="P86" s="91">
        <v>0.80100000000000005</v>
      </c>
      <c r="Q86" s="59">
        <v>0</v>
      </c>
      <c r="R86" s="29"/>
      <c r="S86" s="49">
        <f>+MAX(O86:R86)</f>
        <v>0.80100000000000005</v>
      </c>
      <c r="T86" s="44" t="s">
        <v>268</v>
      </c>
      <c r="U86" s="17">
        <f t="shared" ref="U86:U115" si="11">+S86/M86</f>
        <v>1.1083437110834371</v>
      </c>
      <c r="V86" s="13">
        <f t="shared" si="10"/>
        <v>8.1666666666666676E-3</v>
      </c>
      <c r="W86" s="60" t="s">
        <v>356</v>
      </c>
      <c r="X86" s="60" t="s">
        <v>461</v>
      </c>
      <c r="Y86" s="60" t="s">
        <v>606</v>
      </c>
      <c r="Z86" s="60"/>
    </row>
    <row r="87" spans="1:26" s="6" customFormat="1" ht="94.5" customHeight="1" x14ac:dyDescent="0.2">
      <c r="A87" s="11">
        <v>82</v>
      </c>
      <c r="B87" s="11" t="s">
        <v>312</v>
      </c>
      <c r="C87" s="12" t="s">
        <v>30</v>
      </c>
      <c r="D87" s="20" t="s">
        <v>283</v>
      </c>
      <c r="E87" s="22" t="s">
        <v>37</v>
      </c>
      <c r="F87" s="14" t="s">
        <v>41</v>
      </c>
      <c r="G87" s="5" t="s">
        <v>129</v>
      </c>
      <c r="H87" s="5" t="s">
        <v>130</v>
      </c>
      <c r="I87" s="5" t="s">
        <v>275</v>
      </c>
      <c r="J87" s="5" t="s">
        <v>229</v>
      </c>
      <c r="K87" s="5" t="s">
        <v>27</v>
      </c>
      <c r="L87" s="5" t="s">
        <v>264</v>
      </c>
      <c r="M87" s="27">
        <v>0.85</v>
      </c>
      <c r="N87" s="4">
        <v>5.2500000000000012E-3</v>
      </c>
      <c r="O87" s="52">
        <v>0</v>
      </c>
      <c r="P87" s="52">
        <v>0</v>
      </c>
      <c r="Q87" s="30">
        <v>0</v>
      </c>
      <c r="R87" s="30"/>
      <c r="S87" s="46">
        <f>+MAX(O87:R87)</f>
        <v>0</v>
      </c>
      <c r="T87" s="44" t="s">
        <v>267</v>
      </c>
      <c r="U87" s="17">
        <f t="shared" si="11"/>
        <v>0</v>
      </c>
      <c r="V87" s="13">
        <f t="shared" si="10"/>
        <v>0</v>
      </c>
      <c r="W87" s="60" t="s">
        <v>357</v>
      </c>
      <c r="X87" s="60" t="s">
        <v>357</v>
      </c>
      <c r="Y87" s="60" t="s">
        <v>357</v>
      </c>
      <c r="Z87" s="60"/>
    </row>
    <row r="88" spans="1:26" s="6" customFormat="1" ht="94.5" customHeight="1" x14ac:dyDescent="0.2">
      <c r="A88" s="11">
        <v>83</v>
      </c>
      <c r="B88" s="11" t="s">
        <v>312</v>
      </c>
      <c r="C88" s="12" t="s">
        <v>30</v>
      </c>
      <c r="D88" s="20" t="s">
        <v>282</v>
      </c>
      <c r="E88" s="22" t="s">
        <v>34</v>
      </c>
      <c r="F88" s="14" t="s">
        <v>41</v>
      </c>
      <c r="G88" s="5" t="s">
        <v>166</v>
      </c>
      <c r="H88" s="5" t="s">
        <v>167</v>
      </c>
      <c r="I88" s="5" t="s">
        <v>275</v>
      </c>
      <c r="J88" s="5" t="s">
        <v>245</v>
      </c>
      <c r="K88" s="5" t="s">
        <v>27</v>
      </c>
      <c r="L88" s="5" t="s">
        <v>265</v>
      </c>
      <c r="M88" s="26">
        <v>1</v>
      </c>
      <c r="N88" s="4">
        <v>5.2500000000000012E-3</v>
      </c>
      <c r="O88" s="55">
        <v>0.93</v>
      </c>
      <c r="P88" s="55">
        <v>0.87</v>
      </c>
      <c r="Q88" s="35">
        <v>0.88</v>
      </c>
      <c r="R88" s="35"/>
      <c r="S88" s="46">
        <f>+R88</f>
        <v>0</v>
      </c>
      <c r="T88" s="44" t="s">
        <v>270</v>
      </c>
      <c r="U88" s="17">
        <f t="shared" si="11"/>
        <v>0</v>
      </c>
      <c r="V88" s="13">
        <f t="shared" si="10"/>
        <v>0</v>
      </c>
      <c r="W88" s="60" t="s">
        <v>358</v>
      </c>
      <c r="X88" s="60" t="s">
        <v>462</v>
      </c>
      <c r="Y88" s="60" t="s">
        <v>608</v>
      </c>
      <c r="Z88" s="60"/>
    </row>
    <row r="89" spans="1:26" s="6" customFormat="1" ht="94.5" customHeight="1" x14ac:dyDescent="0.2">
      <c r="A89" s="11">
        <v>84</v>
      </c>
      <c r="B89" s="11" t="s">
        <v>312</v>
      </c>
      <c r="C89" s="12" t="s">
        <v>30</v>
      </c>
      <c r="D89" s="20" t="s">
        <v>283</v>
      </c>
      <c r="E89" s="22" t="s">
        <v>37</v>
      </c>
      <c r="F89" s="14" t="s">
        <v>41</v>
      </c>
      <c r="G89" s="5" t="s">
        <v>131</v>
      </c>
      <c r="H89" s="5" t="s">
        <v>132</v>
      </c>
      <c r="I89" s="5" t="s">
        <v>275</v>
      </c>
      <c r="J89" s="5" t="s">
        <v>230</v>
      </c>
      <c r="K89" s="5" t="s">
        <v>27</v>
      </c>
      <c r="L89" s="5" t="s">
        <v>264</v>
      </c>
      <c r="M89" s="24">
        <v>1</v>
      </c>
      <c r="N89" s="4">
        <v>3.3250000000000003E-3</v>
      </c>
      <c r="O89" s="53">
        <v>1</v>
      </c>
      <c r="P89" s="53">
        <v>0</v>
      </c>
      <c r="Q89" s="29">
        <v>0</v>
      </c>
      <c r="R89" s="29"/>
      <c r="S89" s="48">
        <f>SUM(O89:R89)</f>
        <v>1</v>
      </c>
      <c r="T89" s="44" t="s">
        <v>269</v>
      </c>
      <c r="U89" s="17">
        <f t="shared" si="11"/>
        <v>1</v>
      </c>
      <c r="V89" s="13">
        <f t="shared" si="10"/>
        <v>3.3250000000000003E-3</v>
      </c>
      <c r="W89" s="60" t="s">
        <v>610</v>
      </c>
      <c r="X89" s="60" t="s">
        <v>609</v>
      </c>
      <c r="Y89" s="60" t="s">
        <v>609</v>
      </c>
      <c r="Z89" s="60"/>
    </row>
    <row r="90" spans="1:26" s="6" customFormat="1" ht="94.5" customHeight="1" x14ac:dyDescent="0.2">
      <c r="A90" s="11">
        <v>85</v>
      </c>
      <c r="B90" s="11" t="s">
        <v>312</v>
      </c>
      <c r="C90" s="12" t="s">
        <v>30</v>
      </c>
      <c r="D90" s="20" t="s">
        <v>283</v>
      </c>
      <c r="E90" s="22" t="s">
        <v>37</v>
      </c>
      <c r="F90" s="14" t="s">
        <v>43</v>
      </c>
      <c r="G90" s="5" t="s">
        <v>133</v>
      </c>
      <c r="H90" s="5" t="s">
        <v>134</v>
      </c>
      <c r="I90" s="5" t="s">
        <v>275</v>
      </c>
      <c r="J90" s="5" t="s">
        <v>231</v>
      </c>
      <c r="K90" s="5" t="s">
        <v>27</v>
      </c>
      <c r="L90" s="5" t="s">
        <v>265</v>
      </c>
      <c r="M90" s="26">
        <v>1</v>
      </c>
      <c r="N90" s="4">
        <v>6.0287499999999994E-3</v>
      </c>
      <c r="O90" s="35">
        <v>0.1</v>
      </c>
      <c r="P90" s="35">
        <v>0</v>
      </c>
      <c r="Q90" s="35">
        <v>0.4</v>
      </c>
      <c r="R90" s="35"/>
      <c r="S90" s="46">
        <f>+MAX(O90:R90)</f>
        <v>0.4</v>
      </c>
      <c r="T90" s="44" t="s">
        <v>268</v>
      </c>
      <c r="U90" s="17">
        <f t="shared" si="11"/>
        <v>0.4</v>
      </c>
      <c r="V90" s="13">
        <f t="shared" si="10"/>
        <v>2.4115E-3</v>
      </c>
      <c r="W90" s="60" t="s">
        <v>414</v>
      </c>
      <c r="X90" s="60" t="s">
        <v>501</v>
      </c>
      <c r="Y90" s="60" t="s">
        <v>623</v>
      </c>
      <c r="Z90" s="60"/>
    </row>
    <row r="91" spans="1:26" s="6" customFormat="1" ht="94.5" customHeight="1" x14ac:dyDescent="0.2">
      <c r="A91" s="11">
        <v>86</v>
      </c>
      <c r="B91" s="11" t="s">
        <v>312</v>
      </c>
      <c r="C91" s="12" t="s">
        <v>30</v>
      </c>
      <c r="D91" s="20" t="s">
        <v>280</v>
      </c>
      <c r="E91" s="22" t="s">
        <v>36</v>
      </c>
      <c r="F91" s="14" t="s">
        <v>43</v>
      </c>
      <c r="G91" s="5" t="s">
        <v>168</v>
      </c>
      <c r="H91" s="5" t="s">
        <v>169</v>
      </c>
      <c r="I91" s="5" t="s">
        <v>274</v>
      </c>
      <c r="J91" s="5" t="s">
        <v>246</v>
      </c>
      <c r="K91" s="5" t="s">
        <v>27</v>
      </c>
      <c r="L91" s="5" t="s">
        <v>264</v>
      </c>
      <c r="M91" s="26">
        <v>1</v>
      </c>
      <c r="N91" s="4">
        <v>4.6666666666666671E-3</v>
      </c>
      <c r="O91" s="66">
        <v>0.1</v>
      </c>
      <c r="P91" s="35">
        <v>0.05</v>
      </c>
      <c r="Q91" s="35">
        <v>7.4999999999999997E-2</v>
      </c>
      <c r="R91" s="35"/>
      <c r="S91" s="46">
        <f>SUM(O91:R91)</f>
        <v>0.22500000000000003</v>
      </c>
      <c r="T91" s="44" t="s">
        <v>269</v>
      </c>
      <c r="U91" s="17">
        <f t="shared" si="11"/>
        <v>0.22500000000000003</v>
      </c>
      <c r="V91" s="13">
        <f t="shared" si="10"/>
        <v>1.0500000000000002E-3</v>
      </c>
      <c r="W91" s="60" t="s">
        <v>415</v>
      </c>
      <c r="X91" s="60" t="s">
        <v>502</v>
      </c>
      <c r="Y91" s="60" t="s">
        <v>615</v>
      </c>
      <c r="Z91" s="60"/>
    </row>
    <row r="92" spans="1:26" s="6" customFormat="1" ht="94.5" customHeight="1" x14ac:dyDescent="0.2">
      <c r="A92" s="11">
        <v>87</v>
      </c>
      <c r="B92" s="11" t="s">
        <v>312</v>
      </c>
      <c r="C92" s="12" t="s">
        <v>30</v>
      </c>
      <c r="D92" s="20" t="s">
        <v>280</v>
      </c>
      <c r="E92" s="22" t="s">
        <v>36</v>
      </c>
      <c r="F92" s="14" t="s">
        <v>43</v>
      </c>
      <c r="G92" s="5" t="s">
        <v>170</v>
      </c>
      <c r="H92" s="5" t="s">
        <v>171</v>
      </c>
      <c r="I92" s="5" t="s">
        <v>275</v>
      </c>
      <c r="J92" s="5" t="s">
        <v>247</v>
      </c>
      <c r="K92" s="5" t="s">
        <v>27</v>
      </c>
      <c r="L92" s="5" t="s">
        <v>265</v>
      </c>
      <c r="M92" s="26">
        <v>1</v>
      </c>
      <c r="N92" s="4">
        <v>9.3333333333333341E-3</v>
      </c>
      <c r="O92" s="35">
        <v>0.14000000000000001</v>
      </c>
      <c r="P92" s="35">
        <v>0.38</v>
      </c>
      <c r="Q92" s="35">
        <v>0.57999999999999996</v>
      </c>
      <c r="R92" s="35"/>
      <c r="S92" s="46">
        <f>+MAX(O92:R92)</f>
        <v>0.57999999999999996</v>
      </c>
      <c r="T92" s="44" t="s">
        <v>268</v>
      </c>
      <c r="U92" s="17">
        <f t="shared" si="11"/>
        <v>0.57999999999999996</v>
      </c>
      <c r="V92" s="13">
        <f t="shared" si="10"/>
        <v>5.4133333333333334E-3</v>
      </c>
      <c r="W92" s="60" t="s">
        <v>416</v>
      </c>
      <c r="X92" s="60" t="s">
        <v>503</v>
      </c>
      <c r="Y92" s="60" t="s">
        <v>616</v>
      </c>
      <c r="Z92" s="60"/>
    </row>
    <row r="93" spans="1:26" s="6" customFormat="1" ht="94.5" customHeight="1" x14ac:dyDescent="0.2">
      <c r="A93" s="11">
        <v>88</v>
      </c>
      <c r="B93" s="11" t="s">
        <v>312</v>
      </c>
      <c r="C93" s="12" t="s">
        <v>30</v>
      </c>
      <c r="D93" s="20" t="s">
        <v>283</v>
      </c>
      <c r="E93" s="22" t="s">
        <v>37</v>
      </c>
      <c r="F93" s="14" t="s">
        <v>43</v>
      </c>
      <c r="G93" s="5" t="s">
        <v>172</v>
      </c>
      <c r="H93" s="5" t="s">
        <v>173</v>
      </c>
      <c r="I93" s="5" t="s">
        <v>275</v>
      </c>
      <c r="J93" s="5" t="s">
        <v>248</v>
      </c>
      <c r="K93" s="5" t="s">
        <v>27</v>
      </c>
      <c r="L93" s="5" t="s">
        <v>265</v>
      </c>
      <c r="M93" s="26">
        <v>1</v>
      </c>
      <c r="N93" s="4">
        <v>5.8333333333333336E-3</v>
      </c>
      <c r="O93" s="35">
        <v>0.16</v>
      </c>
      <c r="P93" s="35">
        <v>0.28000000000000003</v>
      </c>
      <c r="Q93" s="35">
        <v>0.84599999999999997</v>
      </c>
      <c r="R93" s="35"/>
      <c r="S93" s="46">
        <f>+MAX(O93:R93)</f>
        <v>0.84599999999999997</v>
      </c>
      <c r="T93" s="44" t="s">
        <v>268</v>
      </c>
      <c r="U93" s="17">
        <f t="shared" si="11"/>
        <v>0.84599999999999997</v>
      </c>
      <c r="V93" s="13">
        <f t="shared" si="10"/>
        <v>4.9350000000000002E-3</v>
      </c>
      <c r="W93" s="60" t="s">
        <v>417</v>
      </c>
      <c r="X93" s="60" t="s">
        <v>508</v>
      </c>
      <c r="Y93" s="128" t="s">
        <v>617</v>
      </c>
      <c r="Z93" s="60"/>
    </row>
    <row r="94" spans="1:26" s="6" customFormat="1" ht="119.25" customHeight="1" x14ac:dyDescent="0.2">
      <c r="A94" s="11">
        <v>89</v>
      </c>
      <c r="B94" s="11" t="s">
        <v>312</v>
      </c>
      <c r="C94" s="12" t="s">
        <v>30</v>
      </c>
      <c r="D94" s="20" t="s">
        <v>280</v>
      </c>
      <c r="E94" s="22" t="s">
        <v>36</v>
      </c>
      <c r="F94" s="14" t="s">
        <v>43</v>
      </c>
      <c r="G94" s="5" t="s">
        <v>174</v>
      </c>
      <c r="H94" s="5" t="s">
        <v>175</v>
      </c>
      <c r="I94" s="5" t="s">
        <v>275</v>
      </c>
      <c r="J94" s="5" t="s">
        <v>249</v>
      </c>
      <c r="K94" s="5" t="s">
        <v>27</v>
      </c>
      <c r="L94" s="5" t="s">
        <v>265</v>
      </c>
      <c r="M94" s="26">
        <v>1</v>
      </c>
      <c r="N94" s="4">
        <v>7.000000000000001E-3</v>
      </c>
      <c r="O94" s="35">
        <v>0.2</v>
      </c>
      <c r="P94" s="35">
        <v>0.43</v>
      </c>
      <c r="Q94" s="35">
        <v>0.69</v>
      </c>
      <c r="R94" s="35"/>
      <c r="S94" s="46">
        <f>+MAX(O94:R94)</f>
        <v>0.69</v>
      </c>
      <c r="T94" s="44" t="s">
        <v>268</v>
      </c>
      <c r="U94" s="17">
        <f t="shared" si="11"/>
        <v>0.69</v>
      </c>
      <c r="V94" s="13">
        <f t="shared" si="10"/>
        <v>4.8300000000000001E-3</v>
      </c>
      <c r="W94" s="60" t="s">
        <v>418</v>
      </c>
      <c r="X94" s="60" t="s">
        <v>509</v>
      </c>
      <c r="Y94" s="60" t="s">
        <v>618</v>
      </c>
      <c r="Z94" s="60"/>
    </row>
    <row r="95" spans="1:26" s="6" customFormat="1" ht="94.5" customHeight="1" x14ac:dyDescent="0.2">
      <c r="A95" s="11">
        <v>90</v>
      </c>
      <c r="B95" s="11" t="s">
        <v>312</v>
      </c>
      <c r="C95" s="12" t="s">
        <v>30</v>
      </c>
      <c r="D95" s="20" t="s">
        <v>280</v>
      </c>
      <c r="E95" s="22" t="s">
        <v>36</v>
      </c>
      <c r="F95" s="14" t="s">
        <v>43</v>
      </c>
      <c r="G95" s="5" t="s">
        <v>176</v>
      </c>
      <c r="H95" s="5" t="s">
        <v>177</v>
      </c>
      <c r="I95" s="5" t="s">
        <v>275</v>
      </c>
      <c r="J95" s="5" t="s">
        <v>250</v>
      </c>
      <c r="K95" s="5" t="s">
        <v>27</v>
      </c>
      <c r="L95" s="5" t="s">
        <v>264</v>
      </c>
      <c r="M95" s="24">
        <v>2</v>
      </c>
      <c r="N95" s="4">
        <v>5.8333333333333336E-3</v>
      </c>
      <c r="O95" s="29">
        <v>0</v>
      </c>
      <c r="P95" s="29">
        <v>0</v>
      </c>
      <c r="Q95" s="29">
        <v>0</v>
      </c>
      <c r="R95" s="29">
        <v>1</v>
      </c>
      <c r="S95" s="48">
        <f>SUM(O95:R95)</f>
        <v>1</v>
      </c>
      <c r="T95" s="44" t="s">
        <v>269</v>
      </c>
      <c r="U95" s="17">
        <f t="shared" si="11"/>
        <v>0.5</v>
      </c>
      <c r="V95" s="13">
        <f t="shared" si="10"/>
        <v>2.9166666666666668E-3</v>
      </c>
      <c r="W95" s="60" t="s">
        <v>419</v>
      </c>
      <c r="X95" s="60" t="s">
        <v>504</v>
      </c>
      <c r="Y95" s="60" t="s">
        <v>619</v>
      </c>
      <c r="Z95" s="60" t="s">
        <v>624</v>
      </c>
    </row>
    <row r="96" spans="1:26" s="6" customFormat="1" ht="94.5" customHeight="1" x14ac:dyDescent="0.2">
      <c r="A96" s="11">
        <v>91</v>
      </c>
      <c r="B96" s="11" t="s">
        <v>312</v>
      </c>
      <c r="C96" s="12" t="s">
        <v>30</v>
      </c>
      <c r="D96" s="20" t="s">
        <v>280</v>
      </c>
      <c r="E96" s="22" t="s">
        <v>36</v>
      </c>
      <c r="F96" s="14" t="s">
        <v>43</v>
      </c>
      <c r="G96" s="5" t="s">
        <v>176</v>
      </c>
      <c r="H96" s="5" t="s">
        <v>178</v>
      </c>
      <c r="I96" s="5" t="s">
        <v>274</v>
      </c>
      <c r="J96" s="5" t="s">
        <v>251</v>
      </c>
      <c r="K96" s="5" t="s">
        <v>27</v>
      </c>
      <c r="L96" s="5" t="s">
        <v>265</v>
      </c>
      <c r="M96" s="27">
        <v>0.9</v>
      </c>
      <c r="N96" s="4">
        <v>3.5000000000000005E-3</v>
      </c>
      <c r="O96" s="30">
        <v>0.85</v>
      </c>
      <c r="P96" s="30">
        <v>1</v>
      </c>
      <c r="Q96" s="30">
        <v>1</v>
      </c>
      <c r="R96" s="30"/>
      <c r="S96" s="46">
        <f>+MAX(O96:R96)</f>
        <v>1</v>
      </c>
      <c r="T96" s="44" t="s">
        <v>268</v>
      </c>
      <c r="U96" s="17">
        <f t="shared" si="11"/>
        <v>1.1111111111111112</v>
      </c>
      <c r="V96" s="13">
        <f t="shared" si="10"/>
        <v>3.5000000000000005E-3</v>
      </c>
      <c r="W96" s="60" t="s">
        <v>420</v>
      </c>
      <c r="X96" s="60" t="s">
        <v>505</v>
      </c>
      <c r="Y96" s="60" t="s">
        <v>620</v>
      </c>
      <c r="Z96" s="60"/>
    </row>
    <row r="97" spans="1:26" s="6" customFormat="1" ht="94.5" customHeight="1" x14ac:dyDescent="0.2">
      <c r="A97" s="11">
        <v>92</v>
      </c>
      <c r="B97" s="11" t="s">
        <v>312</v>
      </c>
      <c r="C97" s="12" t="s">
        <v>30</v>
      </c>
      <c r="D97" s="20" t="s">
        <v>283</v>
      </c>
      <c r="E97" s="22" t="s">
        <v>37</v>
      </c>
      <c r="F97" s="14" t="s">
        <v>43</v>
      </c>
      <c r="G97" s="5" t="s">
        <v>131</v>
      </c>
      <c r="H97" s="5" t="s">
        <v>132</v>
      </c>
      <c r="I97" s="5" t="s">
        <v>275</v>
      </c>
      <c r="J97" s="5" t="s">
        <v>230</v>
      </c>
      <c r="K97" s="5" t="s">
        <v>27</v>
      </c>
      <c r="L97" s="5" t="s">
        <v>264</v>
      </c>
      <c r="M97" s="24">
        <v>1</v>
      </c>
      <c r="N97" s="4">
        <v>3.4037500000000005E-3</v>
      </c>
      <c r="O97" s="29">
        <v>0</v>
      </c>
      <c r="P97" s="29">
        <v>1</v>
      </c>
      <c r="Q97" s="29">
        <v>0</v>
      </c>
      <c r="R97" s="29"/>
      <c r="S97" s="48">
        <f>SUM(O97:R97)</f>
        <v>1</v>
      </c>
      <c r="T97" s="44" t="s">
        <v>269</v>
      </c>
      <c r="U97" s="17">
        <f t="shared" si="11"/>
        <v>1</v>
      </c>
      <c r="V97" s="13">
        <f t="shared" si="10"/>
        <v>3.4037500000000005E-3</v>
      </c>
      <c r="W97" s="60" t="s">
        <v>421</v>
      </c>
      <c r="X97" s="60" t="s">
        <v>506</v>
      </c>
      <c r="Y97" s="60" t="s">
        <v>621</v>
      </c>
      <c r="Z97" s="60"/>
    </row>
    <row r="98" spans="1:26" s="6" customFormat="1" ht="94.5" customHeight="1" x14ac:dyDescent="0.2">
      <c r="A98" s="11">
        <v>93</v>
      </c>
      <c r="B98" s="11" t="s">
        <v>312</v>
      </c>
      <c r="C98" s="12" t="s">
        <v>30</v>
      </c>
      <c r="D98" s="20" t="s">
        <v>280</v>
      </c>
      <c r="E98" s="22" t="s">
        <v>36</v>
      </c>
      <c r="F98" s="14" t="s">
        <v>43</v>
      </c>
      <c r="G98" s="5" t="s">
        <v>179</v>
      </c>
      <c r="H98" s="5" t="s">
        <v>302</v>
      </c>
      <c r="I98" s="5" t="s">
        <v>274</v>
      </c>
      <c r="J98" s="5" t="s">
        <v>303</v>
      </c>
      <c r="K98" s="5" t="s">
        <v>27</v>
      </c>
      <c r="L98" s="5" t="s">
        <v>264</v>
      </c>
      <c r="M98" s="24">
        <v>1</v>
      </c>
      <c r="N98" s="4">
        <v>7.000000000000001E-3</v>
      </c>
      <c r="O98" s="29">
        <v>1</v>
      </c>
      <c r="P98" s="29">
        <v>0</v>
      </c>
      <c r="Q98" s="29">
        <v>0</v>
      </c>
      <c r="R98" s="29"/>
      <c r="S98" s="48">
        <f>SUM(O98:R98)</f>
        <v>1</v>
      </c>
      <c r="T98" s="44" t="s">
        <v>269</v>
      </c>
      <c r="U98" s="17">
        <f t="shared" si="11"/>
        <v>1</v>
      </c>
      <c r="V98" s="13">
        <f t="shared" si="10"/>
        <v>7.000000000000001E-3</v>
      </c>
      <c r="W98" s="60" t="s">
        <v>422</v>
      </c>
      <c r="X98" s="60" t="s">
        <v>507</v>
      </c>
      <c r="Y98" s="60" t="s">
        <v>622</v>
      </c>
      <c r="Z98" s="60"/>
    </row>
    <row r="99" spans="1:26" s="6" customFormat="1" ht="103.5" customHeight="1" x14ac:dyDescent="0.2">
      <c r="A99" s="11">
        <v>94</v>
      </c>
      <c r="B99" s="11" t="s">
        <v>312</v>
      </c>
      <c r="C99" s="12" t="s">
        <v>30</v>
      </c>
      <c r="D99" s="20" t="s">
        <v>283</v>
      </c>
      <c r="E99" s="22" t="s">
        <v>37</v>
      </c>
      <c r="F99" s="14" t="s">
        <v>46</v>
      </c>
      <c r="G99" s="5" t="s">
        <v>180</v>
      </c>
      <c r="H99" s="5" t="s">
        <v>181</v>
      </c>
      <c r="I99" s="5" t="s">
        <v>274</v>
      </c>
      <c r="J99" s="5" t="s">
        <v>252</v>
      </c>
      <c r="K99" s="5" t="s">
        <v>27</v>
      </c>
      <c r="L99" s="5" t="s">
        <v>265</v>
      </c>
      <c r="M99" s="27">
        <v>0.9</v>
      </c>
      <c r="N99" s="4">
        <v>6.1250000000000011E-3</v>
      </c>
      <c r="O99" s="30">
        <v>0.1</v>
      </c>
      <c r="P99" s="30">
        <v>0.28000000000000003</v>
      </c>
      <c r="Q99" s="30">
        <v>0.9</v>
      </c>
      <c r="R99" s="30"/>
      <c r="S99" s="46">
        <f>+MAX(O99:R99)</f>
        <v>0.9</v>
      </c>
      <c r="T99" s="44" t="s">
        <v>268</v>
      </c>
      <c r="U99" s="17">
        <f t="shared" si="11"/>
        <v>1</v>
      </c>
      <c r="V99" s="13">
        <f t="shared" si="10"/>
        <v>6.1250000000000011E-3</v>
      </c>
      <c r="W99" s="60" t="s">
        <v>360</v>
      </c>
      <c r="X99" s="60" t="s">
        <v>464</v>
      </c>
      <c r="Y99" s="60" t="s">
        <v>584</v>
      </c>
      <c r="Z99" s="60"/>
    </row>
    <row r="100" spans="1:26" s="6" customFormat="1" ht="94.5" customHeight="1" x14ac:dyDescent="0.2">
      <c r="A100" s="11">
        <v>95</v>
      </c>
      <c r="B100" s="11" t="s">
        <v>312</v>
      </c>
      <c r="C100" s="12" t="s">
        <v>30</v>
      </c>
      <c r="D100" s="20" t="s">
        <v>283</v>
      </c>
      <c r="E100" s="22" t="s">
        <v>37</v>
      </c>
      <c r="F100" s="14" t="s">
        <v>46</v>
      </c>
      <c r="G100" s="5" t="s">
        <v>182</v>
      </c>
      <c r="H100" s="5" t="s">
        <v>183</v>
      </c>
      <c r="I100" s="5" t="s">
        <v>274</v>
      </c>
      <c r="J100" s="5" t="s">
        <v>253</v>
      </c>
      <c r="K100" s="5" t="s">
        <v>27</v>
      </c>
      <c r="L100" s="5" t="s">
        <v>264</v>
      </c>
      <c r="M100" s="24">
        <v>63.1</v>
      </c>
      <c r="N100" s="4">
        <v>8.1666666666666676E-3</v>
      </c>
      <c r="O100" s="29">
        <v>0</v>
      </c>
      <c r="P100" s="29">
        <v>67.3</v>
      </c>
      <c r="Q100" s="29">
        <v>0</v>
      </c>
      <c r="R100" s="29"/>
      <c r="S100" s="47">
        <f>+MAX(O100:R100)</f>
        <v>67.3</v>
      </c>
      <c r="T100" s="44" t="s">
        <v>267</v>
      </c>
      <c r="U100" s="17">
        <f t="shared" si="11"/>
        <v>1.0665610142630744</v>
      </c>
      <c r="V100" s="13">
        <f t="shared" si="10"/>
        <v>8.1666666666666676E-3</v>
      </c>
      <c r="W100" s="60" t="s">
        <v>361</v>
      </c>
      <c r="X100" s="60" t="s">
        <v>465</v>
      </c>
      <c r="Y100" s="60" t="s">
        <v>581</v>
      </c>
      <c r="Z100" s="60"/>
    </row>
    <row r="101" spans="1:26" s="6" customFormat="1" ht="94.5" customHeight="1" x14ac:dyDescent="0.2">
      <c r="A101" s="11">
        <v>96</v>
      </c>
      <c r="B101" s="11" t="s">
        <v>312</v>
      </c>
      <c r="C101" s="12" t="s">
        <v>30</v>
      </c>
      <c r="D101" s="20" t="s">
        <v>283</v>
      </c>
      <c r="E101" s="22" t="s">
        <v>37</v>
      </c>
      <c r="F101" s="14" t="s">
        <v>46</v>
      </c>
      <c r="G101" s="5" t="s">
        <v>129</v>
      </c>
      <c r="H101" s="5" t="s">
        <v>130</v>
      </c>
      <c r="I101" s="5" t="s">
        <v>275</v>
      </c>
      <c r="J101" s="5" t="s">
        <v>229</v>
      </c>
      <c r="K101" s="5" t="s">
        <v>27</v>
      </c>
      <c r="L101" s="5" t="s">
        <v>264</v>
      </c>
      <c r="M101" s="27">
        <v>0.85</v>
      </c>
      <c r="N101" s="4">
        <v>5.2500000000000012E-3</v>
      </c>
      <c r="O101" s="30">
        <v>0</v>
      </c>
      <c r="P101" s="30">
        <v>0</v>
      </c>
      <c r="Q101" s="29">
        <v>0</v>
      </c>
      <c r="R101" s="30"/>
      <c r="S101" s="46">
        <f>+MAX(O101:R101)</f>
        <v>0</v>
      </c>
      <c r="T101" s="44" t="s">
        <v>267</v>
      </c>
      <c r="U101" s="17">
        <f t="shared" si="11"/>
        <v>0</v>
      </c>
      <c r="V101" s="13">
        <f t="shared" si="10"/>
        <v>0</v>
      </c>
      <c r="W101" s="60" t="s">
        <v>362</v>
      </c>
      <c r="X101" s="60" t="s">
        <v>362</v>
      </c>
      <c r="Y101" s="60" t="s">
        <v>582</v>
      </c>
      <c r="Z101" s="60"/>
    </row>
    <row r="102" spans="1:26" s="6" customFormat="1" ht="94.5" customHeight="1" x14ac:dyDescent="0.2">
      <c r="A102" s="11">
        <v>97</v>
      </c>
      <c r="B102" s="11" t="s">
        <v>312</v>
      </c>
      <c r="C102" s="12" t="s">
        <v>30</v>
      </c>
      <c r="D102" s="20" t="s">
        <v>283</v>
      </c>
      <c r="E102" s="22" t="s">
        <v>37</v>
      </c>
      <c r="F102" s="14" t="s">
        <v>46</v>
      </c>
      <c r="G102" s="5" t="s">
        <v>24</v>
      </c>
      <c r="H102" s="5" t="s">
        <v>25</v>
      </c>
      <c r="I102" s="5" t="s">
        <v>274</v>
      </c>
      <c r="J102" s="5" t="s">
        <v>26</v>
      </c>
      <c r="K102" s="5" t="s">
        <v>27</v>
      </c>
      <c r="L102" s="5" t="s">
        <v>264</v>
      </c>
      <c r="M102" s="24">
        <v>1</v>
      </c>
      <c r="N102" s="4">
        <v>5.8333333333333336E-3</v>
      </c>
      <c r="O102" s="129">
        <v>0</v>
      </c>
      <c r="P102" s="129">
        <v>0</v>
      </c>
      <c r="Q102" s="130">
        <v>0</v>
      </c>
      <c r="R102" s="130"/>
      <c r="S102" s="48">
        <f>SUM(O102:R102)</f>
        <v>0</v>
      </c>
      <c r="T102" s="44" t="s">
        <v>269</v>
      </c>
      <c r="U102" s="17">
        <f t="shared" si="11"/>
        <v>0</v>
      </c>
      <c r="V102" s="13">
        <f t="shared" si="10"/>
        <v>0</v>
      </c>
      <c r="W102" s="60" t="s">
        <v>363</v>
      </c>
      <c r="X102" s="60" t="s">
        <v>363</v>
      </c>
      <c r="Y102" s="60" t="s">
        <v>363</v>
      </c>
      <c r="Z102" s="60"/>
    </row>
    <row r="103" spans="1:26" s="6" customFormat="1" ht="94.5" customHeight="1" x14ac:dyDescent="0.2">
      <c r="A103" s="11">
        <v>98</v>
      </c>
      <c r="B103" s="11" t="s">
        <v>312</v>
      </c>
      <c r="C103" s="12" t="s">
        <v>30</v>
      </c>
      <c r="D103" s="20" t="s">
        <v>283</v>
      </c>
      <c r="E103" s="22" t="s">
        <v>37</v>
      </c>
      <c r="F103" s="14" t="s">
        <v>46</v>
      </c>
      <c r="G103" s="5" t="s">
        <v>24</v>
      </c>
      <c r="H103" s="5" t="s">
        <v>184</v>
      </c>
      <c r="I103" s="5" t="s">
        <v>274</v>
      </c>
      <c r="J103" s="5" t="s">
        <v>26</v>
      </c>
      <c r="K103" s="5" t="s">
        <v>27</v>
      </c>
      <c r="L103" s="5" t="s">
        <v>264</v>
      </c>
      <c r="M103" s="24">
        <v>1</v>
      </c>
      <c r="N103" s="4">
        <v>5.8333333333333336E-3</v>
      </c>
      <c r="O103" s="129">
        <v>0</v>
      </c>
      <c r="P103" s="129">
        <v>0</v>
      </c>
      <c r="Q103" s="130">
        <v>0</v>
      </c>
      <c r="R103" s="130"/>
      <c r="S103" s="48">
        <f>SUM(O103:R103)</f>
        <v>0</v>
      </c>
      <c r="T103" s="44" t="s">
        <v>269</v>
      </c>
      <c r="U103" s="17">
        <f t="shared" si="11"/>
        <v>0</v>
      </c>
      <c r="V103" s="13">
        <f t="shared" si="10"/>
        <v>0</v>
      </c>
      <c r="W103" s="60" t="s">
        <v>364</v>
      </c>
      <c r="X103" s="60" t="s">
        <v>364</v>
      </c>
      <c r="Y103" s="60" t="s">
        <v>364</v>
      </c>
      <c r="Z103" s="60"/>
    </row>
    <row r="104" spans="1:26" s="6" customFormat="1" ht="94.5" customHeight="1" x14ac:dyDescent="0.2">
      <c r="A104" s="11">
        <v>99</v>
      </c>
      <c r="B104" s="11" t="s">
        <v>312</v>
      </c>
      <c r="C104" s="12" t="s">
        <v>30</v>
      </c>
      <c r="D104" s="20" t="s">
        <v>283</v>
      </c>
      <c r="E104" s="22" t="s">
        <v>37</v>
      </c>
      <c r="F104" s="14" t="s">
        <v>46</v>
      </c>
      <c r="G104" s="5" t="s">
        <v>131</v>
      </c>
      <c r="H104" s="5" t="s">
        <v>132</v>
      </c>
      <c r="I104" s="5" t="s">
        <v>275</v>
      </c>
      <c r="J104" s="5" t="s">
        <v>230</v>
      </c>
      <c r="K104" s="5" t="s">
        <v>27</v>
      </c>
      <c r="L104" s="5" t="s">
        <v>264</v>
      </c>
      <c r="M104" s="24">
        <v>1</v>
      </c>
      <c r="N104" s="4">
        <v>3.4037500000000005E-3</v>
      </c>
      <c r="O104" s="29">
        <v>1</v>
      </c>
      <c r="P104" s="29">
        <v>0</v>
      </c>
      <c r="Q104" s="29">
        <v>0</v>
      </c>
      <c r="R104" s="29"/>
      <c r="S104" s="48">
        <f>SUM(O104:R104)</f>
        <v>1</v>
      </c>
      <c r="T104" s="44" t="s">
        <v>269</v>
      </c>
      <c r="U104" s="17">
        <f t="shared" si="11"/>
        <v>1</v>
      </c>
      <c r="V104" s="13">
        <f t="shared" si="10"/>
        <v>3.4037500000000005E-3</v>
      </c>
      <c r="W104" s="60" t="s">
        <v>466</v>
      </c>
      <c r="X104" s="60" t="s">
        <v>467</v>
      </c>
      <c r="Y104" s="60" t="s">
        <v>585</v>
      </c>
      <c r="Z104" s="60"/>
    </row>
    <row r="105" spans="1:26" s="6" customFormat="1" ht="94.5" customHeight="1" x14ac:dyDescent="0.2">
      <c r="A105" s="11">
        <v>100</v>
      </c>
      <c r="B105" s="11" t="s">
        <v>312</v>
      </c>
      <c r="C105" s="12" t="s">
        <v>30</v>
      </c>
      <c r="D105" s="20" t="s">
        <v>283</v>
      </c>
      <c r="E105" s="22" t="s">
        <v>37</v>
      </c>
      <c r="F105" s="14" t="s">
        <v>46</v>
      </c>
      <c r="G105" s="5" t="s">
        <v>140</v>
      </c>
      <c r="H105" s="5" t="s">
        <v>141</v>
      </c>
      <c r="I105" s="5" t="s">
        <v>275</v>
      </c>
      <c r="J105" s="5" t="s">
        <v>254</v>
      </c>
      <c r="K105" s="5" t="s">
        <v>27</v>
      </c>
      <c r="L105" s="5" t="s">
        <v>264</v>
      </c>
      <c r="M105" s="24">
        <v>3</v>
      </c>
      <c r="N105" s="4">
        <v>4.6666666666666671E-3</v>
      </c>
      <c r="O105" s="29">
        <v>0</v>
      </c>
      <c r="P105" s="29">
        <v>1</v>
      </c>
      <c r="Q105" s="29">
        <v>1</v>
      </c>
      <c r="R105" s="29"/>
      <c r="S105" s="48">
        <f>SUM(O105:R105)</f>
        <v>2</v>
      </c>
      <c r="T105" s="44" t="s">
        <v>269</v>
      </c>
      <c r="U105" s="17">
        <f t="shared" si="11"/>
        <v>0.66666666666666663</v>
      </c>
      <c r="V105" s="13">
        <f t="shared" si="10"/>
        <v>3.1111111111111114E-3</v>
      </c>
      <c r="W105" s="60" t="s">
        <v>468</v>
      </c>
      <c r="X105" s="60" t="s">
        <v>469</v>
      </c>
      <c r="Y105" s="60" t="s">
        <v>583</v>
      </c>
      <c r="Z105" s="60"/>
    </row>
    <row r="106" spans="1:26" s="6" customFormat="1" ht="204.75" customHeight="1" x14ac:dyDescent="0.2">
      <c r="A106" s="11">
        <v>101</v>
      </c>
      <c r="B106" s="11" t="s">
        <v>312</v>
      </c>
      <c r="C106" s="12" t="s">
        <v>30</v>
      </c>
      <c r="D106" s="20" t="s">
        <v>283</v>
      </c>
      <c r="E106" s="22" t="s">
        <v>37</v>
      </c>
      <c r="F106" s="14" t="s">
        <v>47</v>
      </c>
      <c r="G106" s="5" t="s">
        <v>129</v>
      </c>
      <c r="H106" s="5" t="s">
        <v>130</v>
      </c>
      <c r="I106" s="5" t="s">
        <v>275</v>
      </c>
      <c r="J106" s="5" t="s">
        <v>229</v>
      </c>
      <c r="K106" s="5" t="s">
        <v>27</v>
      </c>
      <c r="L106" s="5" t="s">
        <v>264</v>
      </c>
      <c r="M106" s="27">
        <v>0.85</v>
      </c>
      <c r="N106" s="4">
        <v>5.2500000000000012E-3</v>
      </c>
      <c r="O106" s="30">
        <v>0</v>
      </c>
      <c r="P106" s="30">
        <v>0</v>
      </c>
      <c r="Q106" s="30">
        <v>0</v>
      </c>
      <c r="R106" s="36"/>
      <c r="S106" s="46">
        <f>+MAX(O106:R106)</f>
        <v>0</v>
      </c>
      <c r="T106" s="44" t="s">
        <v>267</v>
      </c>
      <c r="U106" s="17">
        <f t="shared" si="11"/>
        <v>0</v>
      </c>
      <c r="V106" s="13">
        <f t="shared" si="10"/>
        <v>0</v>
      </c>
      <c r="W106" s="60" t="s">
        <v>377</v>
      </c>
      <c r="X106" s="60" t="s">
        <v>489</v>
      </c>
      <c r="Y106" s="60" t="s">
        <v>551</v>
      </c>
      <c r="Z106" s="60"/>
    </row>
    <row r="107" spans="1:26" s="6" customFormat="1" ht="231" customHeight="1" x14ac:dyDescent="0.2">
      <c r="A107" s="11">
        <v>102</v>
      </c>
      <c r="B107" s="11" t="s">
        <v>312</v>
      </c>
      <c r="C107" s="12" t="s">
        <v>30</v>
      </c>
      <c r="D107" s="20" t="s">
        <v>283</v>
      </c>
      <c r="E107" s="22" t="s">
        <v>37</v>
      </c>
      <c r="F107" s="14" t="s">
        <v>47</v>
      </c>
      <c r="G107" s="5" t="s">
        <v>131</v>
      </c>
      <c r="H107" s="5" t="s">
        <v>132</v>
      </c>
      <c r="I107" s="5" t="s">
        <v>275</v>
      </c>
      <c r="J107" s="5" t="s">
        <v>230</v>
      </c>
      <c r="K107" s="5" t="s">
        <v>27</v>
      </c>
      <c r="L107" s="5" t="s">
        <v>264</v>
      </c>
      <c r="M107" s="24">
        <v>1</v>
      </c>
      <c r="N107" s="4">
        <v>3.4037500000000005E-3</v>
      </c>
      <c r="O107" s="29">
        <v>1</v>
      </c>
      <c r="P107" s="29">
        <v>0</v>
      </c>
      <c r="Q107" s="29">
        <v>0</v>
      </c>
      <c r="R107" s="29"/>
      <c r="S107" s="48">
        <f>SUM(O107:R107)</f>
        <v>1</v>
      </c>
      <c r="T107" s="44" t="s">
        <v>269</v>
      </c>
      <c r="U107" s="17">
        <f t="shared" si="11"/>
        <v>1</v>
      </c>
      <c r="V107" s="13">
        <f t="shared" si="10"/>
        <v>3.4037500000000005E-3</v>
      </c>
      <c r="W107" s="60" t="s">
        <v>378</v>
      </c>
      <c r="X107" s="60" t="s">
        <v>490</v>
      </c>
      <c r="Y107" s="60" t="s">
        <v>552</v>
      </c>
      <c r="Z107" s="60"/>
    </row>
    <row r="108" spans="1:26" s="6" customFormat="1" ht="219.75" customHeight="1" x14ac:dyDescent="0.2">
      <c r="A108" s="11">
        <v>103</v>
      </c>
      <c r="B108" s="11" t="s">
        <v>312</v>
      </c>
      <c r="C108" s="12" t="s">
        <v>30</v>
      </c>
      <c r="D108" s="20" t="s">
        <v>284</v>
      </c>
      <c r="E108" s="22" t="s">
        <v>37</v>
      </c>
      <c r="F108" s="14" t="s">
        <v>47</v>
      </c>
      <c r="G108" s="5" t="s">
        <v>185</v>
      </c>
      <c r="H108" s="5" t="s">
        <v>186</v>
      </c>
      <c r="I108" s="5" t="s">
        <v>274</v>
      </c>
      <c r="J108" s="5" t="s">
        <v>255</v>
      </c>
      <c r="K108" s="5" t="s">
        <v>27</v>
      </c>
      <c r="L108" s="5" t="s">
        <v>264</v>
      </c>
      <c r="M108" s="24">
        <v>1</v>
      </c>
      <c r="N108" s="4">
        <v>5.8333333333333336E-3</v>
      </c>
      <c r="O108" s="29">
        <v>1</v>
      </c>
      <c r="P108" s="29">
        <v>0</v>
      </c>
      <c r="Q108" s="29">
        <v>0</v>
      </c>
      <c r="R108" s="29"/>
      <c r="S108" s="48">
        <f>SUM(O108:R108)</f>
        <v>1</v>
      </c>
      <c r="T108" s="44" t="s">
        <v>269</v>
      </c>
      <c r="U108" s="17">
        <f t="shared" si="11"/>
        <v>1</v>
      </c>
      <c r="V108" s="13">
        <f t="shared" si="10"/>
        <v>5.8333333333333336E-3</v>
      </c>
      <c r="W108" s="60" t="s">
        <v>379</v>
      </c>
      <c r="X108" s="60" t="s">
        <v>491</v>
      </c>
      <c r="Y108" s="60" t="s">
        <v>553</v>
      </c>
      <c r="Z108" s="60"/>
    </row>
    <row r="109" spans="1:26" s="68" customFormat="1" ht="94.5" customHeight="1" x14ac:dyDescent="0.2">
      <c r="A109" s="11">
        <v>104</v>
      </c>
      <c r="B109" s="11" t="s">
        <v>312</v>
      </c>
      <c r="C109" s="12" t="s">
        <v>30</v>
      </c>
      <c r="D109" s="20" t="s">
        <v>283</v>
      </c>
      <c r="E109" s="22" t="s">
        <v>37</v>
      </c>
      <c r="F109" s="14" t="s">
        <v>48</v>
      </c>
      <c r="G109" s="5" t="s">
        <v>133</v>
      </c>
      <c r="H109" s="5" t="s">
        <v>134</v>
      </c>
      <c r="I109" s="5" t="s">
        <v>275</v>
      </c>
      <c r="J109" s="5" t="s">
        <v>231</v>
      </c>
      <c r="K109" s="5" t="s">
        <v>27</v>
      </c>
      <c r="L109" s="5" t="s">
        <v>265</v>
      </c>
      <c r="M109" s="26">
        <v>1</v>
      </c>
      <c r="N109" s="4">
        <v>6.0287499999999994E-3</v>
      </c>
      <c r="O109" s="35">
        <v>1</v>
      </c>
      <c r="P109" s="35">
        <v>1</v>
      </c>
      <c r="Q109" s="35">
        <v>1</v>
      </c>
      <c r="R109" s="35"/>
      <c r="S109" s="46">
        <f>+MAX(O109:R109)</f>
        <v>1</v>
      </c>
      <c r="T109" s="44" t="s">
        <v>268</v>
      </c>
      <c r="U109" s="17">
        <f t="shared" si="11"/>
        <v>1</v>
      </c>
      <c r="V109" s="13">
        <f t="shared" si="10"/>
        <v>6.0287499999999994E-3</v>
      </c>
      <c r="W109" s="67" t="s">
        <v>398</v>
      </c>
      <c r="X109" s="113" t="s">
        <v>492</v>
      </c>
      <c r="Y109" s="60" t="s">
        <v>576</v>
      </c>
      <c r="Z109" s="60"/>
    </row>
    <row r="110" spans="1:26" s="68" customFormat="1" ht="150" customHeight="1" x14ac:dyDescent="0.2">
      <c r="A110" s="11">
        <v>105</v>
      </c>
      <c r="B110" s="11" t="s">
        <v>312</v>
      </c>
      <c r="C110" s="12" t="s">
        <v>30</v>
      </c>
      <c r="D110" s="20" t="s">
        <v>283</v>
      </c>
      <c r="E110" s="22" t="s">
        <v>37</v>
      </c>
      <c r="F110" s="14" t="s">
        <v>48</v>
      </c>
      <c r="G110" s="5" t="s">
        <v>187</v>
      </c>
      <c r="H110" s="5" t="s">
        <v>188</v>
      </c>
      <c r="I110" s="5" t="s">
        <v>276</v>
      </c>
      <c r="J110" s="5" t="s">
        <v>256</v>
      </c>
      <c r="K110" s="5" t="s">
        <v>27</v>
      </c>
      <c r="L110" s="5" t="s">
        <v>265</v>
      </c>
      <c r="M110" s="26">
        <v>1</v>
      </c>
      <c r="N110" s="4">
        <v>4.6666666666666671E-3</v>
      </c>
      <c r="O110" s="35">
        <v>1</v>
      </c>
      <c r="P110" s="35">
        <v>1</v>
      </c>
      <c r="Q110" s="35">
        <v>1</v>
      </c>
      <c r="R110" s="35"/>
      <c r="S110" s="46">
        <f>+MAX(O110:R110)</f>
        <v>1</v>
      </c>
      <c r="T110" s="44" t="s">
        <v>268</v>
      </c>
      <c r="U110" s="17">
        <f t="shared" si="11"/>
        <v>1</v>
      </c>
      <c r="V110" s="13">
        <f t="shared" si="10"/>
        <v>4.6666666666666671E-3</v>
      </c>
      <c r="W110" s="67" t="s">
        <v>399</v>
      </c>
      <c r="X110" s="114" t="s">
        <v>493</v>
      </c>
      <c r="Y110" s="60" t="s">
        <v>577</v>
      </c>
      <c r="Z110" s="60"/>
    </row>
    <row r="111" spans="1:26" s="6" customFormat="1" ht="94.5" customHeight="1" x14ac:dyDescent="0.2">
      <c r="A111" s="11">
        <v>106</v>
      </c>
      <c r="B111" s="11" t="s">
        <v>312</v>
      </c>
      <c r="C111" s="12" t="s">
        <v>30</v>
      </c>
      <c r="D111" s="20" t="s">
        <v>283</v>
      </c>
      <c r="E111" s="22" t="s">
        <v>37</v>
      </c>
      <c r="F111" s="14" t="s">
        <v>48</v>
      </c>
      <c r="G111" s="5" t="s">
        <v>129</v>
      </c>
      <c r="H111" s="5" t="s">
        <v>130</v>
      </c>
      <c r="I111" s="5" t="s">
        <v>275</v>
      </c>
      <c r="J111" s="5" t="s">
        <v>229</v>
      </c>
      <c r="K111" s="5" t="s">
        <v>27</v>
      </c>
      <c r="L111" s="5" t="s">
        <v>264</v>
      </c>
      <c r="M111" s="27">
        <v>0.85</v>
      </c>
      <c r="N111" s="4">
        <v>5.2500000000000012E-3</v>
      </c>
      <c r="O111" s="30">
        <v>0</v>
      </c>
      <c r="P111" s="30">
        <v>0</v>
      </c>
      <c r="Q111" s="30">
        <v>0</v>
      </c>
      <c r="R111" s="30"/>
      <c r="S111" s="46">
        <f>+MAX(O111:R111)</f>
        <v>0</v>
      </c>
      <c r="T111" s="44" t="s">
        <v>267</v>
      </c>
      <c r="U111" s="17">
        <f t="shared" si="11"/>
        <v>0</v>
      </c>
      <c r="V111" s="13">
        <f t="shared" si="10"/>
        <v>0</v>
      </c>
      <c r="W111" s="67" t="s">
        <v>400</v>
      </c>
      <c r="X111" s="115" t="s">
        <v>400</v>
      </c>
      <c r="Y111" s="60" t="s">
        <v>400</v>
      </c>
      <c r="Z111" s="60"/>
    </row>
    <row r="112" spans="1:26" s="6" customFormat="1" ht="94.5" customHeight="1" x14ac:dyDescent="0.2">
      <c r="A112" s="11">
        <v>107</v>
      </c>
      <c r="B112" s="11" t="s">
        <v>312</v>
      </c>
      <c r="C112" s="12" t="s">
        <v>30</v>
      </c>
      <c r="D112" s="20" t="s">
        <v>283</v>
      </c>
      <c r="E112" s="22" t="s">
        <v>37</v>
      </c>
      <c r="F112" s="14" t="s">
        <v>48</v>
      </c>
      <c r="G112" s="5" t="s">
        <v>189</v>
      </c>
      <c r="H112" s="5" t="s">
        <v>309</v>
      </c>
      <c r="I112" s="5" t="s">
        <v>275</v>
      </c>
      <c r="J112" s="5" t="s">
        <v>308</v>
      </c>
      <c r="K112" s="5" t="s">
        <v>27</v>
      </c>
      <c r="L112" s="5" t="s">
        <v>264</v>
      </c>
      <c r="M112" s="24">
        <v>1</v>
      </c>
      <c r="N112" s="4">
        <v>8.1666666666666676E-3</v>
      </c>
      <c r="O112" s="29">
        <v>1</v>
      </c>
      <c r="P112" s="29">
        <v>0</v>
      </c>
      <c r="Q112" s="29">
        <v>0</v>
      </c>
      <c r="R112" s="29"/>
      <c r="S112" s="48">
        <f>+MAX(O112:R112)</f>
        <v>1</v>
      </c>
      <c r="T112" s="44" t="s">
        <v>267</v>
      </c>
      <c r="U112" s="17">
        <f t="shared" si="11"/>
        <v>1</v>
      </c>
      <c r="V112" s="13">
        <f t="shared" ref="V112:V115" si="12">+IF(U112&lt;=100%,U112*N112,N112)</f>
        <v>8.1666666666666676E-3</v>
      </c>
      <c r="W112" s="67" t="s">
        <v>401</v>
      </c>
      <c r="X112" s="116" t="s">
        <v>494</v>
      </c>
      <c r="Y112" s="60" t="s">
        <v>578</v>
      </c>
      <c r="Z112" s="60"/>
    </row>
    <row r="113" spans="1:26" s="6" customFormat="1" ht="94.5" customHeight="1" x14ac:dyDescent="0.2">
      <c r="A113" s="11">
        <v>108</v>
      </c>
      <c r="B113" s="11" t="s">
        <v>312</v>
      </c>
      <c r="C113" s="12" t="s">
        <v>30</v>
      </c>
      <c r="D113" s="20" t="s">
        <v>283</v>
      </c>
      <c r="E113" s="22" t="s">
        <v>37</v>
      </c>
      <c r="F113" s="14" t="s">
        <v>48</v>
      </c>
      <c r="G113" s="5" t="s">
        <v>131</v>
      </c>
      <c r="H113" s="5" t="s">
        <v>132</v>
      </c>
      <c r="I113" s="5" t="s">
        <v>275</v>
      </c>
      <c r="J113" s="5" t="s">
        <v>230</v>
      </c>
      <c r="K113" s="5" t="s">
        <v>27</v>
      </c>
      <c r="L113" s="5" t="s">
        <v>264</v>
      </c>
      <c r="M113" s="24">
        <v>1</v>
      </c>
      <c r="N113" s="4">
        <v>3.4037500000000005E-3</v>
      </c>
      <c r="O113" s="29">
        <v>0</v>
      </c>
      <c r="P113" s="29">
        <v>1</v>
      </c>
      <c r="Q113" s="29">
        <v>0</v>
      </c>
      <c r="R113" s="29"/>
      <c r="S113" s="48">
        <f>+MAX(O113:R113)</f>
        <v>1</v>
      </c>
      <c r="T113" s="44" t="s">
        <v>269</v>
      </c>
      <c r="U113" s="17">
        <f t="shared" si="11"/>
        <v>1</v>
      </c>
      <c r="V113" s="13">
        <f t="shared" si="12"/>
        <v>3.4037500000000005E-3</v>
      </c>
      <c r="W113" s="67" t="s">
        <v>402</v>
      </c>
      <c r="X113" s="117" t="s">
        <v>495</v>
      </c>
      <c r="Y113" s="60" t="s">
        <v>579</v>
      </c>
      <c r="Z113" s="60"/>
    </row>
    <row r="114" spans="1:26" s="6" customFormat="1" ht="94.5" customHeight="1" x14ac:dyDescent="0.2">
      <c r="A114" s="11">
        <v>109</v>
      </c>
      <c r="B114" s="11" t="s">
        <v>312</v>
      </c>
      <c r="C114" s="12" t="s">
        <v>30</v>
      </c>
      <c r="D114" s="20" t="s">
        <v>283</v>
      </c>
      <c r="E114" s="22" t="s">
        <v>37</v>
      </c>
      <c r="F114" s="14" t="s">
        <v>48</v>
      </c>
      <c r="G114" s="5" t="s">
        <v>190</v>
      </c>
      <c r="H114" s="5" t="s">
        <v>191</v>
      </c>
      <c r="I114" s="5" t="s">
        <v>275</v>
      </c>
      <c r="J114" s="5" t="s">
        <v>257</v>
      </c>
      <c r="K114" s="5" t="s">
        <v>27</v>
      </c>
      <c r="L114" s="5" t="s">
        <v>265</v>
      </c>
      <c r="M114" s="26">
        <v>1</v>
      </c>
      <c r="N114" s="4">
        <v>4.6666666666666671E-3</v>
      </c>
      <c r="O114" s="35">
        <v>1</v>
      </c>
      <c r="P114" s="35">
        <v>0.98</v>
      </c>
      <c r="Q114" s="35">
        <v>1</v>
      </c>
      <c r="R114" s="35"/>
      <c r="S114" s="46">
        <f>+R114</f>
        <v>0</v>
      </c>
      <c r="T114" s="44" t="s">
        <v>270</v>
      </c>
      <c r="U114" s="112">
        <f t="shared" si="11"/>
        <v>0</v>
      </c>
      <c r="V114" s="13">
        <f t="shared" si="12"/>
        <v>0</v>
      </c>
      <c r="W114" s="67" t="s">
        <v>403</v>
      </c>
      <c r="X114" s="118" t="s">
        <v>496</v>
      </c>
      <c r="Y114" s="60" t="s">
        <v>580</v>
      </c>
      <c r="Z114" s="60"/>
    </row>
    <row r="115" spans="1:26" s="6" customFormat="1" ht="94.5" customHeight="1" x14ac:dyDescent="0.2">
      <c r="A115" s="11">
        <v>110</v>
      </c>
      <c r="B115" s="11" t="s">
        <v>312</v>
      </c>
      <c r="C115" s="12" t="s">
        <v>30</v>
      </c>
      <c r="D115" s="20" t="s">
        <v>283</v>
      </c>
      <c r="E115" s="22" t="s">
        <v>37</v>
      </c>
      <c r="F115" s="14" t="s">
        <v>48</v>
      </c>
      <c r="G115" s="5" t="s">
        <v>190</v>
      </c>
      <c r="H115" s="5" t="s">
        <v>192</v>
      </c>
      <c r="I115" s="5" t="s">
        <v>275</v>
      </c>
      <c r="J115" s="5" t="s">
        <v>258</v>
      </c>
      <c r="K115" s="5" t="s">
        <v>27</v>
      </c>
      <c r="L115" s="5" t="s">
        <v>264</v>
      </c>
      <c r="M115" s="24">
        <v>12</v>
      </c>
      <c r="N115" s="4">
        <v>4.6666666666666671E-3</v>
      </c>
      <c r="O115" s="29">
        <v>3</v>
      </c>
      <c r="P115" s="29">
        <v>3</v>
      </c>
      <c r="Q115" s="29">
        <v>3</v>
      </c>
      <c r="R115" s="29"/>
      <c r="S115" s="48">
        <f>SUM(O115:R115)</f>
        <v>9</v>
      </c>
      <c r="T115" s="44" t="s">
        <v>269</v>
      </c>
      <c r="U115" s="17">
        <f t="shared" si="11"/>
        <v>0.75</v>
      </c>
      <c r="V115" s="13">
        <f t="shared" si="12"/>
        <v>3.5000000000000005E-3</v>
      </c>
      <c r="W115" s="67" t="s">
        <v>404</v>
      </c>
      <c r="X115" s="119" t="s">
        <v>404</v>
      </c>
      <c r="Y115" s="60" t="s">
        <v>404</v>
      </c>
      <c r="Z115" s="60"/>
    </row>
    <row r="116" spans="1:26" ht="36" x14ac:dyDescent="0.2">
      <c r="Z116" s="7" t="s">
        <v>28</v>
      </c>
    </row>
    <row r="119" spans="1:26" x14ac:dyDescent="0.2">
      <c r="N119" s="28"/>
    </row>
    <row r="122" spans="1:26" x14ac:dyDescent="0.2">
      <c r="O122" s="56"/>
      <c r="P122" s="56"/>
      <c r="Q122" s="56"/>
      <c r="R122" s="56"/>
      <c r="S122" s="8"/>
      <c r="T122" s="8"/>
    </row>
    <row r="145" spans="4:5" x14ac:dyDescent="0.2">
      <c r="D145" s="9"/>
      <c r="E145" s="9"/>
    </row>
    <row r="147" spans="4:5" x14ac:dyDescent="0.2">
      <c r="D147" s="10"/>
      <c r="E147" s="10"/>
    </row>
  </sheetData>
  <autoFilter ref="A9:Z116"/>
  <mergeCells count="9">
    <mergeCell ref="A8:N8"/>
    <mergeCell ref="O8:V8"/>
    <mergeCell ref="W8:Z8"/>
    <mergeCell ref="A1:D3"/>
    <mergeCell ref="E1:Z3"/>
    <mergeCell ref="A4:Z4"/>
    <mergeCell ref="A5:Z5"/>
    <mergeCell ref="A6:Z6"/>
    <mergeCell ref="A7:Z7"/>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33"/>
  <sheetViews>
    <sheetView workbookViewId="0">
      <selection activeCell="B35" sqref="B35"/>
    </sheetView>
  </sheetViews>
  <sheetFormatPr baseColWidth="10" defaultColWidth="11.42578125" defaultRowHeight="15" x14ac:dyDescent="0.25"/>
  <cols>
    <col min="1" max="1" width="26.28515625" style="80" customWidth="1"/>
    <col min="2" max="2" width="24.140625" style="81" customWidth="1"/>
    <col min="3" max="3" width="34.140625" style="81" customWidth="1"/>
    <col min="4" max="16384" width="11.42578125" style="80"/>
  </cols>
  <sheetData>
    <row r="1" spans="1:4" ht="15" customHeight="1" x14ac:dyDescent="0.25">
      <c r="A1" s="168" t="s">
        <v>315</v>
      </c>
      <c r="B1" s="168"/>
      <c r="C1" s="168"/>
      <c r="D1" s="168"/>
    </row>
    <row r="2" spans="1:4" ht="15" customHeight="1" x14ac:dyDescent="0.25">
      <c r="A2" s="168"/>
      <c r="B2" s="168"/>
      <c r="C2" s="168"/>
      <c r="D2" s="168"/>
    </row>
    <row r="4" spans="1:4" x14ac:dyDescent="0.25">
      <c r="A4" s="167" t="s">
        <v>313</v>
      </c>
      <c r="B4" s="167"/>
      <c r="C4" s="167"/>
      <c r="D4" s="167"/>
    </row>
    <row r="5" spans="1:4" s="82" customFormat="1" x14ac:dyDescent="0.25">
      <c r="A5" s="82" t="s">
        <v>318</v>
      </c>
      <c r="B5" s="83" t="s">
        <v>317</v>
      </c>
      <c r="C5" s="83" t="s">
        <v>321</v>
      </c>
      <c r="D5" s="82" t="s">
        <v>322</v>
      </c>
    </row>
    <row r="6" spans="1:4" x14ac:dyDescent="0.25">
      <c r="A6" s="80" t="s">
        <v>314</v>
      </c>
      <c r="B6" s="81">
        <v>13300000000</v>
      </c>
      <c r="C6" s="81">
        <v>1300000000</v>
      </c>
      <c r="D6" s="84">
        <f>+C6/B6</f>
        <v>9.7744360902255634E-2</v>
      </c>
    </row>
    <row r="7" spans="1:4" x14ac:dyDescent="0.25">
      <c r="A7" s="80" t="s">
        <v>316</v>
      </c>
      <c r="B7" s="81">
        <v>500000000</v>
      </c>
      <c r="C7" s="81">
        <v>500000000</v>
      </c>
      <c r="D7" s="84">
        <f>+C7/B7</f>
        <v>1</v>
      </c>
    </row>
    <row r="9" spans="1:4" x14ac:dyDescent="0.25">
      <c r="A9" s="167" t="s">
        <v>320</v>
      </c>
      <c r="B9" s="167"/>
      <c r="C9" s="167"/>
      <c r="D9" s="167"/>
    </row>
    <row r="10" spans="1:4" x14ac:dyDescent="0.25">
      <c r="A10" s="82" t="s">
        <v>318</v>
      </c>
      <c r="B10" s="83" t="s">
        <v>317</v>
      </c>
      <c r="C10" s="83" t="s">
        <v>319</v>
      </c>
      <c r="D10" s="82" t="s">
        <v>322</v>
      </c>
    </row>
    <row r="11" spans="1:4" x14ac:dyDescent="0.25">
      <c r="A11" s="80" t="s">
        <v>320</v>
      </c>
      <c r="B11" s="81">
        <v>12400000000</v>
      </c>
      <c r="C11" s="81">
        <v>1240000000</v>
      </c>
      <c r="D11" s="84">
        <f>+C11/B11</f>
        <v>0.1</v>
      </c>
    </row>
    <row r="12" spans="1:4" x14ac:dyDescent="0.25">
      <c r="A12" s="80" t="s">
        <v>323</v>
      </c>
      <c r="B12" s="81">
        <v>900000000</v>
      </c>
      <c r="C12" s="81">
        <v>270000000</v>
      </c>
      <c r="D12" s="84">
        <f>+C12/B12</f>
        <v>0.3</v>
      </c>
    </row>
    <row r="14" spans="1:4" x14ac:dyDescent="0.25">
      <c r="A14" s="167" t="s">
        <v>324</v>
      </c>
      <c r="B14" s="167"/>
      <c r="C14" s="167"/>
      <c r="D14" s="167"/>
    </row>
    <row r="15" spans="1:4" x14ac:dyDescent="0.25">
      <c r="A15" s="82" t="s">
        <v>318</v>
      </c>
      <c r="B15" s="83" t="s">
        <v>317</v>
      </c>
      <c r="C15" s="83" t="s">
        <v>319</v>
      </c>
      <c r="D15" s="82" t="s">
        <v>322</v>
      </c>
    </row>
    <row r="16" spans="1:4" x14ac:dyDescent="0.25">
      <c r="A16" s="80" t="s">
        <v>325</v>
      </c>
      <c r="B16" s="81">
        <v>8930000000</v>
      </c>
      <c r="C16" s="81">
        <v>2679000000</v>
      </c>
      <c r="D16" s="84">
        <f>+C16/B16</f>
        <v>0.3</v>
      </c>
    </row>
    <row r="17" spans="1:5" x14ac:dyDescent="0.25">
      <c r="A17" s="80" t="s">
        <v>326</v>
      </c>
      <c r="B17" s="81">
        <v>600000000</v>
      </c>
      <c r="C17" s="81">
        <v>600000000</v>
      </c>
      <c r="D17" s="84">
        <f>+C17/B17</f>
        <v>1</v>
      </c>
      <c r="E17" s="80" t="s">
        <v>327</v>
      </c>
    </row>
    <row r="22" spans="1:5" x14ac:dyDescent="0.25">
      <c r="B22" s="81">
        <f>+B6+B7+B11+B12+B16+B17</f>
        <v>36630000000</v>
      </c>
      <c r="C22" s="81">
        <f>+C6+C7+C11+C12+C16+C17</f>
        <v>6589000000</v>
      </c>
      <c r="D22" s="84">
        <f>+C22/B22</f>
        <v>0.17987987987987988</v>
      </c>
    </row>
    <row r="25" spans="1:5" x14ac:dyDescent="0.25">
      <c r="B25" s="80"/>
      <c r="C25" s="80"/>
    </row>
    <row r="26" spans="1:5" x14ac:dyDescent="0.25">
      <c r="B26" s="80"/>
      <c r="C26" s="80"/>
    </row>
    <row r="28" spans="1:5" x14ac:dyDescent="0.25">
      <c r="B28" s="80"/>
      <c r="C28" s="80"/>
    </row>
    <row r="29" spans="1:5" x14ac:dyDescent="0.25">
      <c r="B29" s="80"/>
      <c r="C29" s="80"/>
    </row>
    <row r="30" spans="1:5" x14ac:dyDescent="0.25">
      <c r="B30" s="80"/>
      <c r="C30" s="80"/>
    </row>
    <row r="31" spans="1:5" x14ac:dyDescent="0.25">
      <c r="B31" s="80"/>
      <c r="C31" s="80"/>
    </row>
    <row r="32" spans="1:5" x14ac:dyDescent="0.25">
      <c r="B32" s="80"/>
      <c r="C32" s="80"/>
    </row>
    <row r="33" s="80" customFormat="1" x14ac:dyDescent="0.25"/>
  </sheetData>
  <mergeCells count="4">
    <mergeCell ref="A14:D14"/>
    <mergeCell ref="A4:D4"/>
    <mergeCell ref="A1:D2"/>
    <mergeCell ref="A9:D9"/>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6"/>
  <sheetViews>
    <sheetView workbookViewId="0">
      <selection activeCell="B30" sqref="B30"/>
    </sheetView>
  </sheetViews>
  <sheetFormatPr baseColWidth="10" defaultColWidth="11.42578125" defaultRowHeight="15" x14ac:dyDescent="0.25"/>
  <cols>
    <col min="1" max="1" width="32.85546875" style="80" customWidth="1"/>
    <col min="2" max="2" width="15.42578125" style="80" customWidth="1"/>
    <col min="3" max="3" width="15.28515625" style="80" customWidth="1"/>
    <col min="4" max="4" width="17.85546875" style="80" customWidth="1"/>
    <col min="5" max="5" width="13.85546875" style="80" customWidth="1"/>
    <col min="6" max="8" width="11.42578125" style="80"/>
    <col min="9" max="9" width="13.42578125" style="80" customWidth="1"/>
    <col min="10" max="10" width="11.42578125" style="80"/>
    <col min="11" max="11" width="13.28515625" style="80" customWidth="1"/>
    <col min="12" max="12" width="15.7109375" style="80" customWidth="1"/>
    <col min="13" max="16384" width="11.42578125" style="80"/>
  </cols>
  <sheetData>
    <row r="2" spans="1:13" ht="21.75" customHeight="1" x14ac:dyDescent="0.25">
      <c r="A2" s="170" t="s">
        <v>335</v>
      </c>
      <c r="B2" s="171"/>
      <c r="C2" s="171"/>
      <c r="D2" s="171"/>
      <c r="E2" s="171"/>
      <c r="F2" s="171"/>
      <c r="G2" s="171"/>
      <c r="H2" s="171"/>
      <c r="I2" s="171"/>
      <c r="J2" s="171"/>
      <c r="K2" s="171"/>
      <c r="L2" s="171"/>
      <c r="M2" s="172"/>
    </row>
    <row r="3" spans="1:13" x14ac:dyDescent="0.25">
      <c r="A3" s="85"/>
      <c r="B3" s="169" t="s">
        <v>330</v>
      </c>
      <c r="C3" s="169"/>
      <c r="D3" s="169"/>
      <c r="E3" s="169" t="s">
        <v>331</v>
      </c>
      <c r="F3" s="169"/>
      <c r="G3" s="169"/>
      <c r="H3" s="169" t="s">
        <v>332</v>
      </c>
      <c r="I3" s="169"/>
      <c r="J3" s="169"/>
      <c r="K3" s="169" t="s">
        <v>333</v>
      </c>
      <c r="L3" s="169"/>
      <c r="M3" s="169"/>
    </row>
    <row r="4" spans="1:13" s="87" customFormat="1" ht="30" x14ac:dyDescent="0.25">
      <c r="A4" s="63"/>
      <c r="B4" s="90" t="s">
        <v>336</v>
      </c>
      <c r="C4" s="90" t="s">
        <v>329</v>
      </c>
      <c r="D4" s="89" t="s">
        <v>322</v>
      </c>
      <c r="E4" s="90" t="s">
        <v>336</v>
      </c>
      <c r="F4" s="90" t="s">
        <v>329</v>
      </c>
      <c r="G4" s="89" t="s">
        <v>322</v>
      </c>
      <c r="H4" s="89" t="s">
        <v>328</v>
      </c>
      <c r="I4" s="90" t="s">
        <v>336</v>
      </c>
      <c r="J4" s="89" t="s">
        <v>322</v>
      </c>
      <c r="K4" s="90" t="s">
        <v>336</v>
      </c>
      <c r="L4" s="90" t="s">
        <v>329</v>
      </c>
      <c r="M4" s="89" t="s">
        <v>322</v>
      </c>
    </row>
    <row r="5" spans="1:13" x14ac:dyDescent="0.25">
      <c r="A5" s="85"/>
      <c r="B5" s="86">
        <v>0</v>
      </c>
      <c r="C5" s="86">
        <v>0</v>
      </c>
      <c r="D5" s="88" t="e">
        <f>+C5/B5</f>
        <v>#DIV/0!</v>
      </c>
      <c r="E5" s="86"/>
      <c r="F5" s="85"/>
      <c r="G5" s="88" t="e">
        <f>+F5/E5</f>
        <v>#DIV/0!</v>
      </c>
      <c r="H5" s="85"/>
      <c r="I5" s="85"/>
      <c r="J5" s="88" t="e">
        <f>+I5/H5</f>
        <v>#DIV/0!</v>
      </c>
      <c r="K5" s="85"/>
      <c r="L5" s="85"/>
      <c r="M5" s="88" t="e">
        <f>+L5/K5</f>
        <v>#DIV/0!</v>
      </c>
    </row>
    <row r="6" spans="1:13" x14ac:dyDescent="0.25">
      <c r="A6" s="85" t="s">
        <v>334</v>
      </c>
      <c r="B6" s="86">
        <v>0</v>
      </c>
      <c r="C6" s="86">
        <v>0</v>
      </c>
      <c r="D6" s="88" t="e">
        <f t="shared" ref="D6:D11" si="0">+C6/B6</f>
        <v>#DIV/0!</v>
      </c>
      <c r="E6" s="86"/>
      <c r="F6" s="85"/>
      <c r="G6" s="88" t="e">
        <f t="shared" ref="G6:G11" si="1">+F6/E6</f>
        <v>#DIV/0!</v>
      </c>
      <c r="H6" s="85"/>
      <c r="I6" s="85"/>
      <c r="J6" s="88" t="e">
        <f t="shared" ref="J6:J11" si="2">+I6/H6</f>
        <v>#DIV/0!</v>
      </c>
      <c r="K6" s="85"/>
      <c r="L6" s="85"/>
      <c r="M6" s="88" t="e">
        <f t="shared" ref="M6:M11" si="3">+L6/K6</f>
        <v>#DIV/0!</v>
      </c>
    </row>
    <row r="7" spans="1:13" x14ac:dyDescent="0.25">
      <c r="A7" s="85" t="s">
        <v>316</v>
      </c>
      <c r="B7" s="86">
        <v>0</v>
      </c>
      <c r="C7" s="86">
        <v>0</v>
      </c>
      <c r="D7" s="88" t="e">
        <f t="shared" si="0"/>
        <v>#DIV/0!</v>
      </c>
      <c r="E7" s="86"/>
      <c r="F7" s="85"/>
      <c r="G7" s="88" t="e">
        <f t="shared" si="1"/>
        <v>#DIV/0!</v>
      </c>
      <c r="H7" s="85"/>
      <c r="I7" s="85"/>
      <c r="J7" s="88" t="e">
        <f t="shared" si="2"/>
        <v>#DIV/0!</v>
      </c>
      <c r="K7" s="85"/>
      <c r="L7" s="85"/>
      <c r="M7" s="88" t="e">
        <f t="shared" si="3"/>
        <v>#DIV/0!</v>
      </c>
    </row>
    <row r="8" spans="1:13" x14ac:dyDescent="0.25">
      <c r="A8" s="85" t="s">
        <v>320</v>
      </c>
      <c r="B8" s="86">
        <v>0</v>
      </c>
      <c r="C8" s="86">
        <v>0</v>
      </c>
      <c r="D8" s="88" t="e">
        <f t="shared" si="0"/>
        <v>#DIV/0!</v>
      </c>
      <c r="E8" s="86"/>
      <c r="F8" s="85"/>
      <c r="G8" s="88" t="e">
        <f t="shared" si="1"/>
        <v>#DIV/0!</v>
      </c>
      <c r="H8" s="85"/>
      <c r="I8" s="85"/>
      <c r="J8" s="88" t="e">
        <f t="shared" si="2"/>
        <v>#DIV/0!</v>
      </c>
      <c r="K8" s="85"/>
      <c r="L8" s="85"/>
      <c r="M8" s="88" t="e">
        <f t="shared" si="3"/>
        <v>#DIV/0!</v>
      </c>
    </row>
    <row r="9" spans="1:13" x14ac:dyDescent="0.25">
      <c r="A9" s="85" t="s">
        <v>323</v>
      </c>
      <c r="B9" s="86">
        <v>0</v>
      </c>
      <c r="C9" s="86">
        <v>0</v>
      </c>
      <c r="D9" s="88" t="e">
        <f t="shared" si="0"/>
        <v>#DIV/0!</v>
      </c>
      <c r="E9" s="86"/>
      <c r="F9" s="85"/>
      <c r="G9" s="88" t="e">
        <f t="shared" si="1"/>
        <v>#DIV/0!</v>
      </c>
      <c r="H9" s="85"/>
      <c r="I9" s="85"/>
      <c r="J9" s="88" t="e">
        <f t="shared" si="2"/>
        <v>#DIV/0!</v>
      </c>
      <c r="K9" s="85"/>
      <c r="L9" s="85"/>
      <c r="M9" s="88" t="e">
        <f t="shared" si="3"/>
        <v>#DIV/0!</v>
      </c>
    </row>
    <row r="10" spans="1:13" x14ac:dyDescent="0.25">
      <c r="A10" s="85" t="s">
        <v>325</v>
      </c>
      <c r="B10" s="86">
        <v>0</v>
      </c>
      <c r="C10" s="86">
        <v>0</v>
      </c>
      <c r="D10" s="88" t="e">
        <f t="shared" si="0"/>
        <v>#DIV/0!</v>
      </c>
      <c r="E10" s="86"/>
      <c r="F10" s="85"/>
      <c r="G10" s="88" t="e">
        <f t="shared" si="1"/>
        <v>#DIV/0!</v>
      </c>
      <c r="H10" s="85"/>
      <c r="I10" s="85"/>
      <c r="J10" s="88" t="e">
        <f t="shared" si="2"/>
        <v>#DIV/0!</v>
      </c>
      <c r="K10" s="85"/>
      <c r="L10" s="85"/>
      <c r="M10" s="88" t="e">
        <f t="shared" si="3"/>
        <v>#DIV/0!</v>
      </c>
    </row>
    <row r="11" spans="1:13" x14ac:dyDescent="0.25">
      <c r="A11" s="85" t="s">
        <v>326</v>
      </c>
      <c r="B11" s="86">
        <v>0</v>
      </c>
      <c r="C11" s="86">
        <v>0</v>
      </c>
      <c r="D11" s="88" t="e">
        <f t="shared" si="0"/>
        <v>#DIV/0!</v>
      </c>
      <c r="E11" s="86"/>
      <c r="F11" s="85"/>
      <c r="G11" s="88" t="e">
        <f t="shared" si="1"/>
        <v>#DIV/0!</v>
      </c>
      <c r="H11" s="85"/>
      <c r="I11" s="85"/>
      <c r="J11" s="88" t="e">
        <f t="shared" si="2"/>
        <v>#DIV/0!</v>
      </c>
      <c r="K11" s="85"/>
      <c r="L11" s="85"/>
      <c r="M11" s="88" t="e">
        <f t="shared" si="3"/>
        <v>#DIV/0!</v>
      </c>
    </row>
    <row r="16" spans="1:13" ht="38.25" x14ac:dyDescent="0.25">
      <c r="C16" s="78" t="s">
        <v>228</v>
      </c>
    </row>
  </sheetData>
  <mergeCells count="5">
    <mergeCell ref="B3:D3"/>
    <mergeCell ref="E3:G3"/>
    <mergeCell ref="H3:J3"/>
    <mergeCell ref="K3:M3"/>
    <mergeCell ref="A2:M2"/>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E17" sqref="E17"/>
    </sheetView>
  </sheetViews>
  <sheetFormatPr baseColWidth="10" defaultRowHeight="15" x14ac:dyDescent="0.25"/>
  <cols>
    <col min="1" max="1" width="43.5703125" customWidth="1"/>
    <col min="2" max="2" width="22.5703125" style="39" bestFit="1" customWidth="1"/>
    <col min="3" max="3" width="33.28515625" style="39" bestFit="1" customWidth="1"/>
  </cols>
  <sheetData>
    <row r="1" spans="1:7" ht="21" x14ac:dyDescent="0.25">
      <c r="B1" s="38" t="s">
        <v>289</v>
      </c>
      <c r="C1" s="38" t="s">
        <v>643</v>
      </c>
    </row>
    <row r="2" spans="1:7" x14ac:dyDescent="0.25">
      <c r="A2" t="s">
        <v>290</v>
      </c>
      <c r="F2" t="s">
        <v>293</v>
      </c>
      <c r="G2" s="21">
        <f>+SUM(Telemedellín!V10:V115)</f>
        <v>0.58040506656831992</v>
      </c>
    </row>
    <row r="3" spans="1:7" x14ac:dyDescent="0.25">
      <c r="A3" s="18" t="s">
        <v>277</v>
      </c>
      <c r="B3" s="58" t="s">
        <v>285</v>
      </c>
      <c r="C3" t="s">
        <v>295</v>
      </c>
      <c r="F3" t="s">
        <v>294</v>
      </c>
      <c r="G3" s="21">
        <f>1-G2</f>
        <v>0.41959493343168008</v>
      </c>
    </row>
    <row r="4" spans="1:7" x14ac:dyDescent="0.25">
      <c r="A4" s="19" t="s">
        <v>279</v>
      </c>
      <c r="B4" s="57">
        <v>4.69375E-2</v>
      </c>
      <c r="C4" s="57">
        <v>1.6787222320169257E-2</v>
      </c>
      <c r="D4" s="37"/>
    </row>
    <row r="5" spans="1:7" x14ac:dyDescent="0.25">
      <c r="A5" s="19" t="s">
        <v>280</v>
      </c>
      <c r="B5" s="57">
        <v>8.1000000000000016E-2</v>
      </c>
      <c r="C5" s="57">
        <v>5.5376666666666671E-2</v>
      </c>
      <c r="D5" s="37"/>
    </row>
    <row r="6" spans="1:7" x14ac:dyDescent="0.25">
      <c r="A6" s="19" t="s">
        <v>281</v>
      </c>
      <c r="B6" s="57">
        <v>0.43300000000000016</v>
      </c>
      <c r="C6" s="57">
        <v>0.22781015021394069</v>
      </c>
      <c r="D6" s="37"/>
    </row>
    <row r="7" spans="1:7" x14ac:dyDescent="0.25">
      <c r="A7" s="19" t="s">
        <v>282</v>
      </c>
      <c r="B7" s="57">
        <v>0.11575000000000002</v>
      </c>
      <c r="C7" s="57">
        <v>9.6787015503875959E-2</v>
      </c>
      <c r="D7" s="37"/>
    </row>
    <row r="8" spans="1:7" x14ac:dyDescent="0.25">
      <c r="A8" s="19" t="s">
        <v>283</v>
      </c>
      <c r="B8" s="57">
        <v>0.2456725000000001</v>
      </c>
      <c r="C8" s="57">
        <v>0.14373755389718076</v>
      </c>
      <c r="D8" s="37"/>
    </row>
    <row r="9" spans="1:7" x14ac:dyDescent="0.25">
      <c r="A9" s="19" t="s">
        <v>284</v>
      </c>
      <c r="B9" s="57">
        <v>6.6445833333333315E-2</v>
      </c>
      <c r="C9" s="57">
        <v>3.9906457966486203E-2</v>
      </c>
      <c r="D9" s="37"/>
    </row>
    <row r="10" spans="1:7" x14ac:dyDescent="0.25">
      <c r="A10" s="19" t="s">
        <v>278</v>
      </c>
      <c r="B10" s="133">
        <v>0.98880583333333361</v>
      </c>
      <c r="C10" s="57">
        <v>0.58040506656831947</v>
      </c>
      <c r="D10" s="37"/>
    </row>
    <row r="13" spans="1:7" x14ac:dyDescent="0.25">
      <c r="A13" s="19" t="s">
        <v>291</v>
      </c>
    </row>
    <row r="14" spans="1:7" x14ac:dyDescent="0.25">
      <c r="A14" s="18" t="s">
        <v>277</v>
      </c>
      <c r="B14" s="58" t="s">
        <v>285</v>
      </c>
      <c r="C14" t="s">
        <v>295</v>
      </c>
    </row>
    <row r="15" spans="1:7" x14ac:dyDescent="0.25">
      <c r="A15" s="19" t="s">
        <v>32</v>
      </c>
      <c r="B15" s="57">
        <v>0.1235</v>
      </c>
      <c r="C15" s="57">
        <v>3.3659520555555558E-2</v>
      </c>
    </row>
    <row r="16" spans="1:7" x14ac:dyDescent="0.25">
      <c r="A16" s="19" t="s">
        <v>33</v>
      </c>
      <c r="B16" s="57">
        <v>7.4479166666666666E-2</v>
      </c>
      <c r="C16" s="57">
        <v>2.6190907500000003E-2</v>
      </c>
    </row>
    <row r="17" spans="1:4" x14ac:dyDescent="0.25">
      <c r="A17" s="19" t="s">
        <v>36</v>
      </c>
      <c r="B17" s="57">
        <v>8.1000000000000016E-2</v>
      </c>
      <c r="C17" s="57">
        <v>5.5376666666666671E-2</v>
      </c>
    </row>
    <row r="18" spans="1:4" x14ac:dyDescent="0.25">
      <c r="A18" s="19" t="s">
        <v>37</v>
      </c>
      <c r="B18" s="57">
        <v>0.35424333333333313</v>
      </c>
      <c r="C18" s="57">
        <v>0.19778711835050292</v>
      </c>
    </row>
    <row r="19" spans="1:4" x14ac:dyDescent="0.25">
      <c r="A19" s="19" t="s">
        <v>35</v>
      </c>
      <c r="B19" s="57">
        <v>6.5000000000000002E-2</v>
      </c>
      <c r="C19" s="57">
        <v>6.0124999999999998E-2</v>
      </c>
    </row>
    <row r="20" spans="1:4" x14ac:dyDescent="0.25">
      <c r="A20" s="19" t="s">
        <v>34</v>
      </c>
      <c r="B20" s="57">
        <v>8.9749999999999996E-2</v>
      </c>
      <c r="C20" s="57">
        <v>7.4362015503875972E-2</v>
      </c>
    </row>
    <row r="21" spans="1:4" x14ac:dyDescent="0.25">
      <c r="A21" s="19" t="s">
        <v>31</v>
      </c>
      <c r="B21" s="57">
        <v>0.20083333333333336</v>
      </c>
      <c r="C21" s="57">
        <v>0.13290383799171845</v>
      </c>
    </row>
    <row r="22" spans="1:4" x14ac:dyDescent="0.25">
      <c r="A22" s="19" t="s">
        <v>278</v>
      </c>
      <c r="B22" s="57">
        <v>0.98880583333333316</v>
      </c>
      <c r="C22" s="57">
        <v>0.58040506656831958</v>
      </c>
    </row>
    <row r="25" spans="1:4" x14ac:dyDescent="0.25">
      <c r="A25" s="18" t="s">
        <v>277</v>
      </c>
      <c r="B25" s="58" t="s">
        <v>285</v>
      </c>
      <c r="C25" t="s">
        <v>295</v>
      </c>
    </row>
    <row r="26" spans="1:4" x14ac:dyDescent="0.25">
      <c r="A26" s="19" t="s">
        <v>44</v>
      </c>
      <c r="B26" s="94">
        <v>7.8749999999999973E-2</v>
      </c>
      <c r="C26" s="94">
        <v>4.1254008799819532E-2</v>
      </c>
      <c r="D26" s="105">
        <f>+GETPIVOTDATA("Suma de Total alcanzado ponderado",$A$25,"RESPONSABLE","Agencia TM")/GETPIVOTDATA("Suma de PONDERACIÓN",$A$25,"RESPONSABLE","Agencia TM")</f>
        <v>0.52386042920405773</v>
      </c>
    </row>
    <row r="27" spans="1:4" x14ac:dyDescent="0.25">
      <c r="A27" s="19" t="s">
        <v>45</v>
      </c>
      <c r="B27" s="94">
        <v>2.794166666666667E-2</v>
      </c>
      <c r="C27" s="94">
        <v>2.1031500000000002E-2</v>
      </c>
      <c r="D27" s="105">
        <f>+GETPIVOTDATA("Suma de Total alcanzado ponderado",$A$25,"RESPONSABLE","Control Interno")/GETPIVOTDATA("Suma de PONDERACIÓN",$A$25,"RESPONSABLE","Control Interno")</f>
        <v>0.75269311064718158</v>
      </c>
    </row>
    <row r="28" spans="1:4" x14ac:dyDescent="0.25">
      <c r="A28" s="19" t="s">
        <v>42</v>
      </c>
      <c r="B28" s="94">
        <v>9.3212500000000004E-2</v>
      </c>
      <c r="C28" s="94">
        <v>4.3987748439572247E-2</v>
      </c>
      <c r="D28" s="105">
        <f>+GETPIVOTDATA("Suma de Total alcanzado ponderado",$A$25,"RESPONSABLE","Dirección Administrativa y Financiera")/GETPIVOTDATA("Suma de PONDERACIÓN",$A$25,"RESPONSABLE","Dirección Administrativa y Financiera")</f>
        <v>0.47190825736432607</v>
      </c>
    </row>
    <row r="29" spans="1:4" x14ac:dyDescent="0.25">
      <c r="A29" s="19" t="s">
        <v>38</v>
      </c>
      <c r="B29" s="94">
        <v>0.26307500000000006</v>
      </c>
      <c r="C29" s="94">
        <v>0.18172883799171846</v>
      </c>
      <c r="D29" s="105">
        <f>+GETPIVOTDATA("Suma de Total alcanzado ponderado",$A$25,"RESPONSABLE","Dirección de Contenidos y Distribución")/GETPIVOTDATA("Suma de PONDERACIÓN",$A$25,"RESPONSABLE","Dirección de Contenidos y Distribución")</f>
        <v>0.69078718233096426</v>
      </c>
    </row>
    <row r="30" spans="1:4" x14ac:dyDescent="0.25">
      <c r="A30" s="19" t="s">
        <v>39</v>
      </c>
      <c r="B30" s="94">
        <v>0.1235</v>
      </c>
      <c r="C30" s="94">
        <v>3.3659520555555558E-2</v>
      </c>
      <c r="D30" s="105">
        <f>+GETPIVOTDATA("Suma de Total alcanzado ponderado",$A$25,"RESPONSABLE","Dirección de Contenidos y Distribución (Digital)")/GETPIVOTDATA("Suma de PONDERACIÓN",$A$25,"RESPONSABLE","Dirección de Contenidos y Distribución (Digital)")</f>
        <v>0.27254672514619888</v>
      </c>
    </row>
    <row r="31" spans="1:4" x14ac:dyDescent="0.25">
      <c r="A31" s="19" t="s">
        <v>40</v>
      </c>
      <c r="B31" s="94">
        <v>0.10767083333333334</v>
      </c>
      <c r="C31" s="94">
        <v>5.1157574166666678E-2</v>
      </c>
      <c r="D31" s="105">
        <f>+GETPIVOTDATA("Suma de Total alcanzado ponderado",$A$25,"RESPONSABLE","Dirección de Relaciones Corporativas")/GETPIVOTDATA("Suma de PONDERACIÓN",$A$25,"RESPONSABLE","Dirección de Relaciones Corporativas")</f>
        <v>0.47512936031887321</v>
      </c>
    </row>
    <row r="32" spans="1:4" x14ac:dyDescent="0.25">
      <c r="A32" s="19" t="s">
        <v>41</v>
      </c>
      <c r="B32" s="94">
        <v>0.11244166666666666</v>
      </c>
      <c r="C32" s="94">
        <v>9.0316182170542644E-2</v>
      </c>
      <c r="D32" s="105">
        <f>+GETPIVOTDATA("Suma de Total alcanzado ponderado",$A$25,"RESPONSABLE","Dirección de Tecnología e Innovación")/GETPIVOTDATA("Suma de PONDERACIÓN",$A$25,"RESPONSABLE","Dirección de Tecnología e Innovación")</f>
        <v>0.80322699625473337</v>
      </c>
    </row>
    <row r="33" spans="1:4" x14ac:dyDescent="0.25">
      <c r="A33" s="19" t="s">
        <v>43</v>
      </c>
      <c r="B33" s="94">
        <v>9.1599166666666676E-2</v>
      </c>
      <c r="C33" s="94">
        <v>6.1460250000000001E-2</v>
      </c>
      <c r="D33" s="105">
        <f>+GETPIVOTDATA("Suma de Total alcanzado ponderado",$A$25,"RESPONSABLE","Jefatura de Gestión Humana")/GETPIVOTDATA("Suma de PONDERACIÓN",$A$25,"RESPONSABLE","Jefatura de Gestión Humana")</f>
        <v>0.6709695321100082</v>
      </c>
    </row>
    <row r="34" spans="1:4" x14ac:dyDescent="0.25">
      <c r="A34" s="19" t="s">
        <v>46</v>
      </c>
      <c r="B34" s="94">
        <v>3.9278750000000001E-2</v>
      </c>
      <c r="C34" s="94">
        <v>2.0806527777777778E-2</v>
      </c>
      <c r="D34" s="105">
        <f>+GETPIVOTDATA("Suma de Total alcanzado ponderado",$A$25,"RESPONSABLE","Planeación")/GETPIVOTDATA("Suma de PONDERACIÓN",$A$25,"RESPONSABLE","Planeación")</f>
        <v>0.52971461102447959</v>
      </c>
    </row>
    <row r="35" spans="1:4" x14ac:dyDescent="0.25">
      <c r="A35" s="19" t="s">
        <v>47</v>
      </c>
      <c r="B35" s="94">
        <v>1.4487083333333334E-2</v>
      </c>
      <c r="C35" s="94">
        <v>9.2370833333333333E-3</v>
      </c>
      <c r="D35" s="105">
        <f>+GETPIVOTDATA("Suma de Total alcanzado ponderado",$A$25,"RESPONSABLE","Producción")/GETPIVOTDATA("Suma de PONDERACIÓN",$A$25,"RESPONSABLE","Producción")</f>
        <v>0.63760821421381109</v>
      </c>
    </row>
    <row r="36" spans="1:4" x14ac:dyDescent="0.25">
      <c r="A36" s="19" t="s">
        <v>48</v>
      </c>
      <c r="B36" s="94">
        <v>3.6849166666666669E-2</v>
      </c>
      <c r="C36" s="94">
        <v>2.5765833333333335E-2</v>
      </c>
      <c r="D36" s="105">
        <f>+GETPIVOTDATA("Suma de Total alcanzado ponderado",$A$25,"RESPONSABLE","Secretaría General")/GETPIVOTDATA("Suma de PONDERACIÓN",$A$25,"RESPONSABLE","Secretaría General")</f>
        <v>0.69922431533955987</v>
      </c>
    </row>
    <row r="37" spans="1:4" x14ac:dyDescent="0.25">
      <c r="A37" s="19" t="s">
        <v>278</v>
      </c>
      <c r="B37" s="133">
        <v>0.98880583333333349</v>
      </c>
      <c r="C37" s="57">
        <v>0.58040506656831958</v>
      </c>
    </row>
  </sheetData>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Hoja2</vt:lpstr>
      <vt:lpstr>Telemedellín</vt:lpstr>
      <vt:lpstr>Hoja1</vt:lpstr>
      <vt:lpstr>Utilidades</vt:lpstr>
      <vt:lpstr>Tablas 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Rico</dc:creator>
  <cp:lastModifiedBy>Juan Morales</cp:lastModifiedBy>
  <dcterms:created xsi:type="dcterms:W3CDTF">2024-09-24T14:41:59Z</dcterms:created>
  <dcterms:modified xsi:type="dcterms:W3CDTF">2025-10-28T16:20:40Z</dcterms:modified>
</cp:coreProperties>
</file>