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autoCompressPictures="0" defaultThemeVersion="124226"/>
  <mc:AlternateContent xmlns:mc="http://schemas.openxmlformats.org/markup-compatibility/2006">
    <mc:Choice Requires="x15">
      <x15ac:absPath xmlns:x15ac="http://schemas.microsoft.com/office/spreadsheetml/2010/11/ac" url="\\ALPHA\calidad\Procesos Telemedellín\1. Direccionamiento Estratégico\5. Planes de acción\Planes 2021\PLAN DE ACCIÓN TM\"/>
    </mc:Choice>
  </mc:AlternateContent>
  <xr:revisionPtr revIDLastSave="0" documentId="13_ncr:1_{F983C5E3-57D2-415D-AF47-4A2D1E50FECB}" xr6:coauthVersionLast="47" xr6:coauthVersionMax="47" xr10:uidLastSave="{00000000-0000-0000-0000-000000000000}"/>
  <bookViews>
    <workbookView xWindow="-120" yWindow="-120" windowWidth="29040" windowHeight="15720" tabRatio="518" firstSheet="1" activeTab="1" xr2:uid="{00000000-000D-0000-FFFF-FFFF00000000}"/>
  </bookViews>
  <sheets>
    <sheet name="Plan de desarrollo" sheetId="5" state="hidden" r:id="rId1"/>
    <sheet name="Objetivos Estratégicos" sheetId="4" r:id="rId2"/>
    <sheet name="Gerencia" sheetId="1" r:id="rId3"/>
    <sheet name="Planeación" sheetId="6" r:id="rId4"/>
    <sheet name="G. Programación" sheetId="34" r:id="rId5"/>
    <sheet name="G. Producción" sheetId="29" r:id="rId6"/>
    <sheet name="G. Agencia y Central." sheetId="33" r:id="rId7"/>
    <sheet name="G. Comunicaciones" sheetId="35" r:id="rId8"/>
    <sheet name="G. Adtiva y Fra" sheetId="24" r:id="rId9"/>
    <sheet name="G. Técnica." sheetId="23" r:id="rId10"/>
    <sheet name="G. Humana" sheetId="28" r:id="rId11"/>
    <sheet name="G. Jurídica" sheetId="25" r:id="rId12"/>
    <sheet name="G. Control Interno" sheetId="22" r:id="rId13"/>
  </sheets>
  <definedNames>
    <definedName name="_xlnm._FilterDatabase" localSheetId="4" hidden="1">'G. Programación'!$A$10:$Q$42</definedName>
    <definedName name="_xlnm.Print_Area" localSheetId="1">'Objetivos Estratégicos'!$A$1:$C$12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 i="23" l="1"/>
  <c r="N13" i="23"/>
  <c r="N11" i="23"/>
  <c r="N15" i="24"/>
  <c r="N12" i="35"/>
  <c r="N13" i="35"/>
  <c r="N14" i="35"/>
  <c r="N15" i="35"/>
  <c r="N16" i="35"/>
  <c r="N17" i="35"/>
  <c r="N18" i="35"/>
  <c r="N19" i="35"/>
  <c r="N11" i="35"/>
  <c r="N13" i="33"/>
  <c r="N11" i="33"/>
  <c r="N12" i="34" l="1"/>
  <c r="N13" i="34"/>
  <c r="N14" i="34"/>
  <c r="N15" i="34"/>
  <c r="N16" i="34"/>
  <c r="N17" i="34"/>
  <c r="N18" i="34"/>
  <c r="N19" i="34"/>
  <c r="N20" i="34"/>
  <c r="N21" i="34"/>
  <c r="N22" i="34"/>
  <c r="N23" i="34"/>
  <c r="N24" i="34"/>
  <c r="N25" i="34"/>
  <c r="N26" i="34"/>
  <c r="N27" i="34"/>
  <c r="N28" i="34"/>
  <c r="N29" i="34"/>
  <c r="N30" i="34"/>
  <c r="N31" i="34"/>
  <c r="N32" i="34"/>
  <c r="N33" i="34"/>
  <c r="N34" i="34"/>
  <c r="N35" i="34"/>
  <c r="N36" i="34"/>
  <c r="N37" i="34"/>
  <c r="N38" i="34"/>
  <c r="N39" i="34"/>
  <c r="N40" i="34"/>
  <c r="N41" i="34"/>
  <c r="N11" i="34"/>
  <c r="N13" i="6"/>
  <c r="N11" i="28" l="1"/>
  <c r="O11" i="28" s="1"/>
  <c r="N12" i="28"/>
  <c r="O12" i="28" s="1"/>
  <c r="N13" i="28"/>
  <c r="O13" i="28" s="1"/>
  <c r="N13" i="24"/>
  <c r="N11" i="22"/>
  <c r="N11" i="25"/>
  <c r="O11" i="25" s="1"/>
  <c r="N12" i="25"/>
  <c r="O12" i="25" s="1"/>
  <c r="N13" i="25"/>
  <c r="O13" i="25" s="1"/>
  <c r="N14" i="25"/>
  <c r="N15" i="25"/>
  <c r="O15" i="25" s="1"/>
  <c r="N16" i="25"/>
  <c r="O16" i="25" s="1"/>
  <c r="N17" i="25"/>
  <c r="O17" i="25" s="1"/>
  <c r="N18" i="25"/>
  <c r="O18" i="35"/>
  <c r="O15" i="35"/>
  <c r="O16" i="35"/>
  <c r="O19" i="35"/>
  <c r="O13" i="33"/>
  <c r="N14" i="28"/>
  <c r="O14" i="28" s="1"/>
  <c r="O13" i="23"/>
  <c r="O11" i="23"/>
  <c r="N14" i="24"/>
  <c r="O14" i="24" s="1"/>
  <c r="N12" i="24"/>
  <c r="O12" i="24"/>
  <c r="N11" i="24"/>
  <c r="O17" i="35"/>
  <c r="O11" i="35"/>
  <c r="N12" i="33"/>
  <c r="O12" i="33"/>
  <c r="O11" i="33"/>
  <c r="N12" i="29"/>
  <c r="O12" i="29" s="1"/>
  <c r="P12" i="29" s="1"/>
  <c r="N11" i="29"/>
  <c r="O11" i="29" s="1"/>
  <c r="O31" i="34"/>
  <c r="O27" i="34"/>
  <c r="O25" i="34"/>
  <c r="O23" i="34"/>
  <c r="O19" i="34"/>
  <c r="O18" i="34"/>
  <c r="O14" i="34"/>
  <c r="O12" i="34"/>
  <c r="N12" i="6"/>
  <c r="N11" i="6"/>
  <c r="O11" i="6" s="1"/>
  <c r="N11" i="1"/>
  <c r="O13" i="6"/>
  <c r="O39" i="34"/>
  <c r="O38" i="34"/>
  <c r="O37" i="34"/>
  <c r="O36" i="34"/>
  <c r="O33" i="34"/>
  <c r="O34" i="34"/>
  <c r="O32" i="34"/>
  <c r="O28" i="34"/>
  <c r="O29" i="34"/>
  <c r="O24" i="34"/>
  <c r="D11" i="28"/>
  <c r="O15" i="24"/>
  <c r="B15" i="24"/>
  <c r="B19" i="35"/>
  <c r="D15" i="24"/>
  <c r="D19" i="35"/>
  <c r="D15" i="35"/>
  <c r="D6" i="4" s="1"/>
  <c r="D11" i="29"/>
  <c r="D11" i="4"/>
  <c r="E11" i="4"/>
  <c r="O21" i="34"/>
  <c r="O26" i="34"/>
  <c r="O30" i="34"/>
  <c r="O35" i="34"/>
  <c r="O40" i="34"/>
  <c r="O41" i="34"/>
  <c r="O22" i="34"/>
  <c r="D22" i="34"/>
  <c r="D11" i="34"/>
  <c r="D3" i="4" s="1"/>
  <c r="O14" i="25"/>
  <c r="O18" i="25"/>
  <c r="D11" i="25"/>
  <c r="D12" i="25"/>
  <c r="D22" i="25" s="1"/>
  <c r="D23" i="25" s="1"/>
  <c r="D19" i="28"/>
  <c r="D20" i="28" s="1"/>
  <c r="O12" i="23"/>
  <c r="D11" i="24"/>
  <c r="B11" i="24"/>
  <c r="D11" i="35"/>
  <c r="D5" i="4" s="1"/>
  <c r="B11" i="33"/>
  <c r="D11" i="6"/>
  <c r="D10" i="4" s="1"/>
  <c r="D11" i="23"/>
  <c r="D16" i="23" s="1"/>
  <c r="D17" i="23" s="1"/>
  <c r="D11" i="33"/>
  <c r="A11" i="22"/>
  <c r="O13" i="35"/>
  <c r="O14" i="35"/>
  <c r="O12" i="35"/>
  <c r="O11" i="24"/>
  <c r="A11" i="28"/>
  <c r="D15" i="29"/>
  <c r="D16" i="29" s="1"/>
  <c r="A11" i="1"/>
  <c r="O13" i="34"/>
  <c r="O11" i="34"/>
  <c r="A11" i="34"/>
  <c r="O17" i="34"/>
  <c r="B11" i="6"/>
  <c r="A11" i="6"/>
  <c r="A11" i="33"/>
  <c r="O13" i="24"/>
  <c r="O20" i="34"/>
  <c r="O11" i="22"/>
  <c r="D11" i="22"/>
  <c r="D15" i="22" s="1"/>
  <c r="D16" i="22" s="1"/>
  <c r="B11" i="22"/>
  <c r="B11" i="35"/>
  <c r="A11" i="35"/>
  <c r="A11" i="25"/>
  <c r="B11" i="28"/>
  <c r="B11" i="29"/>
  <c r="A11" i="29"/>
  <c r="O16" i="34"/>
  <c r="O15" i="34"/>
  <c r="O12" i="6"/>
  <c r="O11" i="1"/>
  <c r="D11" i="1"/>
  <c r="B11" i="1"/>
  <c r="E8" i="4" l="1"/>
  <c r="D22" i="35"/>
  <c r="D23" i="35" s="1"/>
  <c r="P16" i="35" s="1"/>
  <c r="D18" i="6"/>
  <c r="D19" i="6" s="1"/>
  <c r="P12" i="6"/>
  <c r="E5" i="4"/>
  <c r="E3" i="4"/>
  <c r="P11" i="22"/>
  <c r="P12" i="22" s="1"/>
  <c r="F20" i="4" s="1"/>
  <c r="E10" i="4"/>
  <c r="P16" i="25"/>
  <c r="P13" i="25"/>
  <c r="P12" i="25"/>
  <c r="P17" i="25"/>
  <c r="P15" i="25"/>
  <c r="P18" i="25"/>
  <c r="P14" i="25"/>
  <c r="P11" i="25"/>
  <c r="P12" i="28"/>
  <c r="P11" i="28"/>
  <c r="P13" i="28"/>
  <c r="D7" i="4"/>
  <c r="E7" i="4"/>
  <c r="P11" i="23"/>
  <c r="P12" i="23"/>
  <c r="P13" i="23"/>
  <c r="E9" i="4"/>
  <c r="D18" i="24"/>
  <c r="D19" i="24" s="1"/>
  <c r="P14" i="24" s="1"/>
  <c r="P11" i="24"/>
  <c r="P13" i="24"/>
  <c r="P12" i="24"/>
  <c r="F9" i="4"/>
  <c r="F5" i="4"/>
  <c r="F6" i="4"/>
  <c r="P17" i="35"/>
  <c r="P15" i="35"/>
  <c r="P18" i="35"/>
  <c r="P11" i="35"/>
  <c r="P12" i="35"/>
  <c r="P13" i="35"/>
  <c r="P19" i="35"/>
  <c r="E6" i="4"/>
  <c r="D17" i="33"/>
  <c r="D18" i="33" s="1"/>
  <c r="P12" i="33" s="1"/>
  <c r="D8" i="4"/>
  <c r="P11" i="29"/>
  <c r="P13" i="29" s="1"/>
  <c r="F17" i="4" s="1"/>
  <c r="F7" i="4"/>
  <c r="P25" i="34"/>
  <c r="P37" i="34"/>
  <c r="F4" i="4"/>
  <c r="D45" i="34"/>
  <c r="D46" i="34" s="1"/>
  <c r="P26" i="34" s="1"/>
  <c r="P34" i="34"/>
  <c r="P28" i="34"/>
  <c r="P22" i="34"/>
  <c r="P32" i="34"/>
  <c r="P21" i="34"/>
  <c r="P40" i="34"/>
  <c r="P36" i="34"/>
  <c r="P29" i="34"/>
  <c r="P30" i="34"/>
  <c r="P41" i="34"/>
  <c r="P20" i="34"/>
  <c r="P35" i="34"/>
  <c r="P33" i="34"/>
  <c r="P39" i="34"/>
  <c r="P14" i="34"/>
  <c r="P18" i="34"/>
  <c r="P23" i="34"/>
  <c r="P27" i="34"/>
  <c r="P17" i="34"/>
  <c r="P15" i="34"/>
  <c r="E4" i="4"/>
  <c r="P19" i="34"/>
  <c r="P13" i="34"/>
  <c r="D4" i="4"/>
  <c r="P11" i="34"/>
  <c r="F3" i="4"/>
  <c r="P13" i="6"/>
  <c r="D9" i="4"/>
  <c r="D14" i="1"/>
  <c r="D15" i="1" s="1"/>
  <c r="P11" i="1" s="1"/>
  <c r="P12" i="1" s="1"/>
  <c r="F18" i="4" s="1"/>
  <c r="F8" i="4"/>
  <c r="P14" i="28"/>
  <c r="F11" i="4"/>
  <c r="F10" i="4"/>
  <c r="P11" i="6"/>
  <c r="P14" i="6" s="1"/>
  <c r="F22" i="4" s="1"/>
  <c r="P38" i="34" l="1"/>
  <c r="P16" i="34"/>
  <c r="P15" i="24"/>
  <c r="P14" i="35"/>
  <c r="P19" i="25"/>
  <c r="F16" i="4" s="1"/>
  <c r="P31" i="34"/>
  <c r="P24" i="34"/>
  <c r="P12" i="34"/>
  <c r="P42" i="34" s="1"/>
  <c r="F19" i="4" s="1"/>
  <c r="P15" i="28"/>
  <c r="F21" i="4" s="1"/>
  <c r="P14" i="23"/>
  <c r="F23" i="4" s="1"/>
  <c r="P16" i="24"/>
  <c r="F24" i="4" s="1"/>
  <c r="P20" i="35"/>
  <c r="F25" i="4" s="1"/>
  <c r="E12" i="4"/>
  <c r="D12" i="4"/>
  <c r="P13" i="33"/>
  <c r="P11" i="33"/>
  <c r="F12" i="4"/>
  <c r="P14" i="33" l="1"/>
  <c r="F26" i="4" s="1"/>
</calcChain>
</file>

<file path=xl/sharedStrings.xml><?xml version="1.0" encoding="utf-8"?>
<sst xmlns="http://schemas.openxmlformats.org/spreadsheetml/2006/main" count="784" uniqueCount="385">
  <si>
    <t>PROCESO: Gerencia</t>
  </si>
  <si>
    <t>FORMULACIÓN</t>
  </si>
  <si>
    <t>PONDERACIÓN</t>
  </si>
  <si>
    <t>RESPONSABLE</t>
  </si>
  <si>
    <t>Ponderación parcial</t>
  </si>
  <si>
    <t>Total ponderado</t>
  </si>
  <si>
    <t>Gerente</t>
  </si>
  <si>
    <t>EVALUACIÓN TOTAL DEL SEGUIMIENTO</t>
  </si>
  <si>
    <t xml:space="preserve">Elevar la capacidad de innovación, calidad técnica y audio visual en la producción, programación y distribución de los contenidos a través de las distintas plataformas. </t>
  </si>
  <si>
    <t>#</t>
  </si>
  <si>
    <t xml:space="preserve">Administrar y optimizar eficientemente los recursos financieros acorde con las expectativas de los asociados. </t>
  </si>
  <si>
    <t xml:space="preserve">Incrementar el nivel de eficiencia y eficacia operativa y administrativa en la gestión y ejecución de los procesos. </t>
  </si>
  <si>
    <t xml:space="preserve">Aumentar el nivel de desempeño individual y colectivo, mediante el desarrollo de competencias. </t>
  </si>
  <si>
    <t>TOTAL</t>
  </si>
  <si>
    <t xml:space="preserve">Elevar el nivel de competitividad y posicionamiento del Canal como plataforma de contenidos formativos, Informativos y culturales. </t>
  </si>
  <si>
    <t>PROGRAMA</t>
  </si>
  <si>
    <t>PROCESO: Planeación Estratégica</t>
  </si>
  <si>
    <t>PROCESO: Gestión Técnica</t>
  </si>
  <si>
    <t>Director Técnico</t>
  </si>
  <si>
    <t>PROCESO: Evaluación y Control</t>
  </si>
  <si>
    <t>Jefe de Control Interno</t>
  </si>
  <si>
    <t>Trimestral</t>
  </si>
  <si>
    <t>Fórmula</t>
  </si>
  <si>
    <t>Efectividad</t>
  </si>
  <si>
    <t>Gestión</t>
  </si>
  <si>
    <t>Eficiencia</t>
  </si>
  <si>
    <t>PROCESO: GESTIÓN JURÍDICA</t>
  </si>
  <si>
    <t>Elaboración de pliegos</t>
  </si>
  <si>
    <t>INDICADORES</t>
  </si>
  <si>
    <t>Objetivo del indicador</t>
  </si>
  <si>
    <t>Nombre indicador</t>
  </si>
  <si>
    <t>Control de contratos</t>
  </si>
  <si>
    <t>Ejecución comité de contratación</t>
  </si>
  <si>
    <t>Responder eficientemente a la elaboración de pliegos solicitada por la dirección de Telemedellín</t>
  </si>
  <si>
    <t>Mide</t>
  </si>
  <si>
    <t>Periodicidad</t>
  </si>
  <si>
    <t>Eficacia</t>
  </si>
  <si>
    <t>Mensual</t>
  </si>
  <si>
    <t>Responder eficazmente a las demandas interpuestas a Telemedellín</t>
  </si>
  <si>
    <t>Meta</t>
  </si>
  <si>
    <t># de derechos de petición y tutelas respondidas a tiempo / # derechos de petición y tutelas presentadas</t>
  </si>
  <si>
    <t>Responder eficazmente a las derechos de petición y tutelas interpuestas a Telemedellín</t>
  </si>
  <si>
    <t>Respuesta de derechos de petición y tutelas</t>
  </si>
  <si>
    <t>Respuesta de demandas</t>
  </si>
  <si>
    <t>PROCESO: Gestión Producción</t>
  </si>
  <si>
    <t>Meta
Anual</t>
  </si>
  <si>
    <t>Anual</t>
  </si>
  <si>
    <t>Director de Producción</t>
  </si>
  <si>
    <t>Medir la producción del Canal  con base en la capacidad instalada existente de horas cámaras.</t>
  </si>
  <si>
    <t>Medir la operación de la postproducción del Canal con base en la capacidad instalada existente de horas edición.</t>
  </si>
  <si>
    <t># Horas de cámara ejecutadas / Capacidad instalada total de cámaras</t>
  </si>
  <si>
    <t># Horas de edición ejecutadas / Capacidad instalada total de edición</t>
  </si>
  <si>
    <t>PROCESO: Gestión Comunicaciones y Mercadeo</t>
  </si>
  <si>
    <t>Meta anual</t>
  </si>
  <si>
    <t>PROCESO: Gestión Administrativa y financiera</t>
  </si>
  <si>
    <t>Medir el porcentaje de ejecución presupuestal de ingresos</t>
  </si>
  <si>
    <t>Medir el porcentaje de ejecución presupuestal de  egresos</t>
  </si>
  <si>
    <t xml:space="preserve">Ejecución presupuestal de ingresos </t>
  </si>
  <si>
    <t>Ejecución presupuestal de egresos</t>
  </si>
  <si>
    <t>Contratos que cumplen requisitos de legalización  /  Contratos revisados</t>
  </si>
  <si>
    <t>Atender y tramitar los diferentes contratos que se originen en la operación del Canal.</t>
  </si>
  <si>
    <t xml:space="preserve"># Actas de comité de contratación elaboradas / # de comités de contratación realizados </t>
  </si>
  <si>
    <t># de solicitudes de procesos de selección solicitados / # De pliegos elaborados</t>
  </si>
  <si>
    <t># de procedimientos atendidos a tiempo / # Demandas interpuestas</t>
  </si>
  <si>
    <t>PROCESO: Gestión Humana</t>
  </si>
  <si>
    <t>Operación capacidad instalada de producción</t>
  </si>
  <si>
    <t>Operación capacidad instalada de Postproducción</t>
  </si>
  <si>
    <t xml:space="preserve">Meta
</t>
  </si>
  <si>
    <t>PROCESO: Gestión Programación y Distribución</t>
  </si>
  <si>
    <t>RESPONSABLE: Gerente</t>
  </si>
  <si>
    <t>RESPONSABLE: Director Producción</t>
  </si>
  <si>
    <t>RESPONSABLE: Director Programación y Distribución</t>
  </si>
  <si>
    <t xml:space="preserve">RESPONSABLE: Jefe control interno </t>
  </si>
  <si>
    <t>RESPONSABLE: Director Técnico</t>
  </si>
  <si>
    <t>RESPONSABLE: SECRETARIA GENERAL</t>
  </si>
  <si>
    <t>RESPONSABLE: Jefe de Gestión Humana.</t>
  </si>
  <si>
    <t>DIMENSIÓN 1: Creemos en la cultura ciudadana</t>
  </si>
  <si>
    <t>RETO</t>
  </si>
  <si>
    <t>PROCESO: Gestión Agencia y Central de Medios</t>
  </si>
  <si>
    <t>Cumplimiento en el desarrollo del plan de trabajo de la OCI</t>
  </si>
  <si>
    <t>Actividades Programadas/actividades Terminadas</t>
  </si>
  <si>
    <t>DIMENSIÓN PLAN DE DESARROLLO ALCALDÍA DE MEDELLÍN</t>
  </si>
  <si>
    <t>RESPONSABLE: Dirección de Planeación</t>
  </si>
  <si>
    <t xml:space="preserve"> </t>
  </si>
  <si>
    <t>DIMENSIÓN</t>
  </si>
  <si>
    <t>Posicionar el canal parque 
con diferentes eventos realizados</t>
  </si>
  <si>
    <t>Operar por las horas exigidas por la ANTV el sistema Closed Caption a los programas del canal.</t>
  </si>
  <si>
    <t>Adquisición de equipos para realizar la actualización tecnológica requerida y estar a la vanguardia de la tecnología del sector.</t>
  </si>
  <si>
    <t>Utilidad operacional</t>
  </si>
  <si>
    <t>Generar una utilidad operacional igual superior al 0%</t>
  </si>
  <si>
    <t>Cumplimiento del plan de capacitación</t>
  </si>
  <si>
    <t>Medir las actividades del Plan de formación y capacitación</t>
  </si>
  <si>
    <t>Cumplimiento del Plan de Bienestar Laboral</t>
  </si>
  <si>
    <t>Medir las actividades de bienestar laboral.</t>
  </si>
  <si>
    <t>Jefe de Gestión Humana</t>
  </si>
  <si>
    <t>Rendir ante la comunidad y el público general interesado la información de las diferentes acciones y manejos que se han realizado de la entidad.</t>
  </si>
  <si>
    <t>Diseño de planes de acción y seguimiento a los resultados de los indicadores</t>
  </si>
  <si>
    <t xml:space="preserve">Realizar alianzas estratégicas con la Alcaldía y sus entes descentralizados para temas de comunicación a través de la Agencia y Central de Medios de Telemedellín. </t>
  </si>
  <si>
    <t>Cumplir indicador "% de tiempo al aire de la señal satelital".</t>
  </si>
  <si>
    <t>Realización de comité de contratación</t>
  </si>
  <si>
    <t>OBJETIVO ESTRATÉGICO</t>
  </si>
  <si>
    <t xml:space="preserve">OBJETIVO ESTRATÉGICO </t>
  </si>
  <si>
    <t xml:space="preserve">Elevar la capacidad de innovación, calidad técnica y audiovisual en la producción, programación y distribución de los contenidos a través de las distintas plataformas. </t>
  </si>
  <si>
    <t>Implementación y seguimiento del MIPG</t>
  </si>
  <si>
    <t>Porcentaje alcanzado de la meta</t>
  </si>
  <si>
    <t>Identificar el flujo de visitantes en el Tour Telemedellín</t>
  </si>
  <si>
    <t>Clima organizacional</t>
  </si>
  <si>
    <t xml:space="preserve">Medir en que porcentaje es la percepción del clima organizacional de los trabajadores y empleados del canal </t>
  </si>
  <si>
    <t>Directora de Agencia y Central de Medios</t>
  </si>
  <si>
    <t>RESPONSABLE: Directora Agencia y Central de Medios</t>
  </si>
  <si>
    <t>PLAN DE DESARROLLO ALCALDÍA DE MEDELLÍN 2020-2023 "MEDELLÍN FUTURO"
RELACIÓN TELEMEDELLÍN</t>
  </si>
  <si>
    <t>5. Gobernanza y Gobernabilidad</t>
  </si>
  <si>
    <t>5.6 Comunicaciones</t>
  </si>
  <si>
    <t>Gobernanza y gestión estratégica de las comunicaciones</t>
  </si>
  <si>
    <t>Prevención del daño antijurídico</t>
  </si>
  <si>
    <t xml:space="preserve">Crear estrategias y  desarrollar herramientas para fomentar la cultura de prevención en el Canal </t>
  </si>
  <si>
    <t># de estrategias o herramientas ejecutadas / # estrategias planeadas</t>
  </si>
  <si>
    <t>Ejecución comité de conciliación</t>
  </si>
  <si>
    <t>Realización de comité de conciliación</t>
  </si>
  <si>
    <t xml:space="preserve"># Actas de comité de conciliación elaboradas / # de comités de contratación realizados </t>
  </si>
  <si>
    <t>Secretario General</t>
  </si>
  <si>
    <t>Aquí te ves</t>
  </si>
  <si>
    <t>Horas estreno sistema informativo</t>
  </si>
  <si>
    <t>Emitir horas del sistema informativo</t>
  </si>
  <si>
    <t>Sumatoria de horas de estreno del sistema informativo de 06:00 a 23:59</t>
  </si>
  <si>
    <t>Rating promedio del sistema informativo</t>
  </si>
  <si>
    <t>Medir por medio de IBOPE el rating alcanzado por Telemedellín</t>
  </si>
  <si>
    <t>Promedio de las 20 emisiones más vistas del sistema informativo en Antioquia</t>
  </si>
  <si>
    <t>Horas emitidas de programas de entretenimiento</t>
  </si>
  <si>
    <t>Sumatoria de horas en parrilla de los programas agrupados en el componente entretenimiento de 06:00 a 23:59</t>
  </si>
  <si>
    <t>Emitir horas de entretenimiento</t>
  </si>
  <si>
    <t>Rating promedio de programas de entretenimiento</t>
  </si>
  <si>
    <t>Promedio de las 20 emisiones más vistas de programas de entretenimiento en Antioquia</t>
  </si>
  <si>
    <t>Horas emitidas de programas de cultura</t>
  </si>
  <si>
    <t>Emitir horas de cultura</t>
  </si>
  <si>
    <t>Sumatoria horas en parrilla de los programas agrupados en el componente Cultura de 06:00 a 23:59</t>
  </si>
  <si>
    <t>Rating promedio de programas culturales y las transmisiones especiales</t>
  </si>
  <si>
    <t>Promedio de las 20 emisiones más vistas de programas de Cultura en Antioquia</t>
  </si>
  <si>
    <t>Horas emitidas de programas de acompañamiento en formación</t>
  </si>
  <si>
    <t>Emitir horas de acompañamiento en formación</t>
  </si>
  <si>
    <t>Rating promedio de programas de acompañamiento en formación</t>
  </si>
  <si>
    <t>Promedio de las 20 emisiones más vistas de programas de acompañamiento en formación en Antioquia</t>
  </si>
  <si>
    <t>Horas emitidas de comunicación pública</t>
  </si>
  <si>
    <t>Emitir horas de comunicación pública</t>
  </si>
  <si>
    <t>Sumatoria horas en parrilla de los programas agrupados en el componente de Comunicación Pública de 06:00 a 23:59</t>
  </si>
  <si>
    <t>Rating promedio de programas de comunicación pública</t>
  </si>
  <si>
    <t>Promedio de las 20 emisiones más vistas comunicación pública en Antioquia</t>
  </si>
  <si>
    <t>Horas con Closed Caption</t>
  </si>
  <si>
    <t>Visitantes Facebook</t>
  </si>
  <si>
    <t>Sumatoria de número de visitantes por año</t>
  </si>
  <si>
    <t>Seguidores Facebook</t>
  </si>
  <si>
    <t>Identificar el flujo de visitantes en Facebook</t>
  </si>
  <si>
    <t>Identificar la cantidad de seguidores  en Facebook</t>
  </si>
  <si>
    <t>Número de seguidores al finalizar el año</t>
  </si>
  <si>
    <t>Visitantes Twitter</t>
  </si>
  <si>
    <t>Identificar el flujo de visitantes en Twitter</t>
  </si>
  <si>
    <t>Seguidores Twitter</t>
  </si>
  <si>
    <t>Identificar la cantidad de seguidores  en Twitter</t>
  </si>
  <si>
    <t>Visitantes Instagram</t>
  </si>
  <si>
    <t>Seguidores Instagram</t>
  </si>
  <si>
    <t>Identificar el flujo de visitantes en Instagram</t>
  </si>
  <si>
    <t>Identificar la cantidad de seguidores  en Instagram</t>
  </si>
  <si>
    <t>Visualizaciones contenidos en YouTube</t>
  </si>
  <si>
    <t>Sumatoria número de visualizaciones al año</t>
  </si>
  <si>
    <t>Suscriptores YouTube</t>
  </si>
  <si>
    <t>Número de suscriptores al finalizar el año</t>
  </si>
  <si>
    <t>Identificar el flujo de los contenidos en You Tube</t>
  </si>
  <si>
    <t>Visitantes página web</t>
  </si>
  <si>
    <t>Sumatoria número de visitantes al año</t>
  </si>
  <si>
    <t>Identificar por medio de Google analytics los visitantes de la página web</t>
  </si>
  <si>
    <t>Ingresos por redes sociales</t>
  </si>
  <si>
    <t>Sumatoria de ingresos facturados al final del año por reproducción de contenidos digitales de Telemedellín</t>
  </si>
  <si>
    <t>Identificar los ingresos percibidos por las redes sociales del canal</t>
  </si>
  <si>
    <t>Telemedellín a un clic</t>
  </si>
  <si>
    <t>LÍNEA ESTRATÉGICA</t>
  </si>
  <si>
    <t>Ingresos por Unidad de Negocios – Cifras en miles</t>
  </si>
  <si>
    <t>Sumatoria de ingresos efectivos al presupuesto de cada vigencia</t>
  </si>
  <si>
    <t>Cuantificar el valor de los ingresos que genere la Unidad de Negocios</t>
  </si>
  <si>
    <t>Utilidad operacional de la Unidad de Negocios</t>
  </si>
  <si>
    <t>Medir el valor de la utilidad operacional en la Unidad de Negocios</t>
  </si>
  <si>
    <t>Margen operacional de la Agencia y Central de Medios</t>
  </si>
  <si>
    <t>Porcentaje de clientes satisfechos</t>
  </si>
  <si>
    <t>Identificar el porcentaje de clientes de comercialización satisfechos.</t>
  </si>
  <si>
    <t>Ingresos por alquiler de espacios para eventos</t>
  </si>
  <si>
    <t>Sumatoria de ingresos efectivos al presupuesto por alquiler del salón 3A, estudios y parque</t>
  </si>
  <si>
    <t>Ingresos por alquiler de espacios operativos y comerciales</t>
  </si>
  <si>
    <t>Sumatoria de ingresos efectivos al presupuesto por canones de alquiler de contenedores, espacios del parque y Padre Amaya</t>
  </si>
  <si>
    <t>Recaudar ingresos por el alquiler de espacios, Padre Amaya y lugares del canal Parque GGM</t>
  </si>
  <si>
    <t>Unidad de Negocios</t>
  </si>
  <si>
    <t>Número de oyentes</t>
  </si>
  <si>
    <t>Sumatoria de oyentes de Telemedellín Radio</t>
  </si>
  <si>
    <t>Horas de programación Telemedellín Radio</t>
  </si>
  <si>
    <t>Sumatoria de horas al aire de programación propia y de cesionarios</t>
  </si>
  <si>
    <t>Emitir horas de programación de Radio</t>
  </si>
  <si>
    <t>Identificar el flujo de oyentes</t>
  </si>
  <si>
    <t>Visitantes Telemedellín Radio en Facebook</t>
  </si>
  <si>
    <t>Sumatoria de visitantes en Facebook de los programas de Telemedellín radio</t>
  </si>
  <si>
    <t>Seguidores Telemedellín Radio en Facebook</t>
  </si>
  <si>
    <t>Sumatoria seguidores en Facebook de los programas de Telemedellín radio</t>
  </si>
  <si>
    <t>Actualización tecnológica</t>
  </si>
  <si>
    <t>Informe de presupuesto del respectivo rubro – Dirección Administrativa y Financiera</t>
  </si>
  <si>
    <t>Señal de Telemedellín en el satélite</t>
  </si>
  <si>
    <t>Sumatoria de horas al aíre en el satélite</t>
  </si>
  <si>
    <t>Número de televidentes “El día de ayer”</t>
  </si>
  <si>
    <t>Número de personas que vieron el Canal ayer</t>
  </si>
  <si>
    <t>Ser de los canales más vistos el día de ayer en las olas del EGM</t>
  </si>
  <si>
    <t>Ser de los canales más vistos en los últimos 30 días en las olas del EGM</t>
  </si>
  <si>
    <t>Número de televidentes “últimos 30 días”</t>
  </si>
  <si>
    <t>Número de personas que vieron el Canal en los últimos 30 días</t>
  </si>
  <si>
    <t>Número de visitantes al Tour Telemedellín</t>
  </si>
  <si>
    <t>Sumatoria de visitantes anuales al Tour Telemedellín</t>
  </si>
  <si>
    <t>Número de eventos realizados en el parque</t>
  </si>
  <si>
    <t>Sumatoria de eventos realizados en el parque</t>
  </si>
  <si>
    <t>Ingresos ejecutados / Ingresos aprobados</t>
  </si>
  <si>
    <t>Egresos ejecutados / Egresos aprobados</t>
  </si>
  <si>
    <t>Rentabilidad de la inversión</t>
  </si>
  <si>
    <t>Rendimientos financieros / Recursos invertidos</t>
  </si>
  <si>
    <t>Revisar los rendimientos financieros del periodo del Canal</t>
  </si>
  <si>
    <t>&gt;=DTF</t>
  </si>
  <si>
    <t>Gestión Telemedellín</t>
  </si>
  <si>
    <t>Acuerdo de Gestión</t>
  </si>
  <si>
    <t>Aquí te escuchas</t>
  </si>
  <si>
    <t>Desarrollo Tecnológico</t>
  </si>
  <si>
    <t>Instalación de TDT</t>
  </si>
  <si>
    <t>Señales de TDT aprobadas</t>
  </si>
  <si>
    <t>Aquí nos encontramos</t>
  </si>
  <si>
    <t># de capacitaciones ejecutadas / # de capacitaciones programadas</t>
  </si>
  <si>
    <t># de actividades del plan de bienestar laboral ejecutadas / # de actividades del plan de bienestar laboral programadas</t>
  </si>
  <si>
    <t>Promedio del clima organizacional de todas las áreas</t>
  </si>
  <si>
    <t># de actividades del plan de seguridad y salud en el trabajo ejecutadas / # de actividades del plan de seguridad y salud en el trabajo programadas</t>
  </si>
  <si>
    <t>Cumplimiento del plan de seguridad y salud en el trabajo</t>
  </si>
  <si>
    <t>Seguimiento al Sistema de Gestión de Seguridad y salud en el trabajo.</t>
  </si>
  <si>
    <t>Acuerdos de gestión</t>
  </si>
  <si>
    <t>Porcentaje de PQRS respondidas a tiempo</t>
  </si>
  <si>
    <t># de PQRS respondidas a tiempo y completa / # PQRS recibidas</t>
  </si>
  <si>
    <t>Darle una repuesta oportuna y clara a los usuarios de esta comunicación, en el lapso de tiempo establecido</t>
  </si>
  <si>
    <t>Acuerdos de Gestión</t>
  </si>
  <si>
    <t>Realizar todas las actividades programadas en el plan para el año</t>
  </si>
  <si>
    <t>Informe de gestión</t>
  </si>
  <si>
    <t>Cantidad de informes de gestión presentados a la ciudadanía</t>
  </si>
  <si>
    <t>Director de planeación</t>
  </si>
  <si>
    <t>Procesos actualizados</t>
  </si>
  <si>
    <t>Cantidad de procesos actualizados / cantidad de procesos del canal x 100%</t>
  </si>
  <si>
    <t>Avance implementación MIPG</t>
  </si>
  <si>
    <t>Implementaciones ejecutadas / Implementaciones proyectadas X 100%</t>
  </si>
  <si>
    <t xml:space="preserve">Evaluación FURAG </t>
  </si>
  <si>
    <t>Calificación institucional en el FURAG</t>
  </si>
  <si>
    <t>LÍNEA ESTRATÉGICAS</t>
  </si>
  <si>
    <t>*LÍNEA ESTRATÉGICA 1: AQUÍ TE VES</t>
  </si>
  <si>
    <t>*LÍNEA ESTRATÉGICA 2: TELEMEDELLÍN A UN CLIC</t>
  </si>
  <si>
    <t>*LÍNEA ESTRATÉGICA 4: AQUÍ TE ESCUCHAS</t>
  </si>
  <si>
    <t>*LÍNEA ESTRATÉGICA 6: POSICIONAMIENTO</t>
  </si>
  <si>
    <t>*LÍNEA ESTRATÉGICA 5: DESARROLLO TECNOLÓGICO</t>
  </si>
  <si>
    <t>*LÍNEA ESTRATÉGICA 3: UNIDAD DE NEGOCIOS</t>
  </si>
  <si>
    <t>*LÍNEA ESTRATÉGICA 7:GESTIÓN TELEMEDELLÍN</t>
  </si>
  <si>
    <t>OBJETIVOS ESTRATÉGICOS TELEMEDELLÍN 2021-2023</t>
  </si>
  <si>
    <t>AÑO:  2021</t>
  </si>
  <si>
    <t>CÓDIGO: FT-PE-GE-02
VERSIÓN: 05
FECHA: 01/03/2021</t>
  </si>
  <si>
    <t>AÑO: 2021</t>
  </si>
  <si>
    <t>PONDERACIÓN PLAN DE ACCIÓN</t>
  </si>
  <si>
    <t>Recaudar ingresos que genere el alquiler de espacios para eventos</t>
  </si>
  <si>
    <t>PONDERACIÓN PLAN DE DESARROLLO</t>
  </si>
  <si>
    <t>ELABORACIÓN Y SEGUIMIENTO DEL PLAN DE ACCIÓN</t>
  </si>
  <si>
    <t>PLANEACIÓN ESTRATÉGICA TELEMEDELLÍN 2021</t>
  </si>
  <si>
    <t>Clientes satisfechos / Clientes encuestados</t>
  </si>
  <si>
    <t>Ingresos operacionales – costos - gastos</t>
  </si>
  <si>
    <t xml:space="preserve">Los rendimientos financieros se pactan a tasas variables según entidad bancaria, tipo de cuenta y condiciones de mercado, en promedio se ha manejado tasas entre el 2 % y el 3%, favorable al indicador </t>
  </si>
  <si>
    <t>Interacciones Facebook</t>
  </si>
  <si>
    <t>Identificar las interacciones en Facebook</t>
  </si>
  <si>
    <t>Sumatoria de comentarios, me gusta y compartidos</t>
  </si>
  <si>
    <t>Alcance Facebook</t>
  </si>
  <si>
    <t>Identificar el alcance en Facebook</t>
  </si>
  <si>
    <t>Número total de personas que visualizan el contenido</t>
  </si>
  <si>
    <t>Menciones Twitter</t>
  </si>
  <si>
    <t>Identificar las menciones con base a las publicaciones del Canal</t>
  </si>
  <si>
    <t>Interacciones Twitter</t>
  </si>
  <si>
    <t>Identificar las interacciones en Twitter</t>
  </si>
  <si>
    <t>Sumatoria de like, retweets, clics en el enlace y respuestas</t>
  </si>
  <si>
    <t>Impresiones Instagram</t>
  </si>
  <si>
    <t>Identificar las impresiones en Instagram</t>
  </si>
  <si>
    <t>Número de veces que el usuario ha visto nuestro contenido</t>
  </si>
  <si>
    <t>Alcance Instagram</t>
  </si>
  <si>
    <t>Identificar el alcance en Instagram</t>
  </si>
  <si>
    <t>Número de impresiones al finalizar el año</t>
  </si>
  <si>
    <t>Sumatoria número de visualizaciones al año en el Programas Telemedellín</t>
  </si>
  <si>
    <t>Obtener una alta calificación en el Formulario Único (FURAG)</t>
  </si>
  <si>
    <t>Sumatoria horas en parrilla de los programas agrupados en el componente acompañamiento en formación de 06:00 a 23:59</t>
  </si>
  <si>
    <t>Sumatoria de horas emitidas con sistema Closed Caption</t>
  </si>
  <si>
    <t>Número de veces que el usuario interactúa y utiliza el @Telemedellín</t>
  </si>
  <si>
    <t>Identificar la cantidad de suscriptores  en You Tube</t>
  </si>
  <si>
    <t>Impresiones YouTube Telemedellín</t>
  </si>
  <si>
    <t>Identificar la cantidad de impresiones  en YouTube Telemedellín</t>
  </si>
  <si>
    <t>Visualizaciones contenidos en YouTube Programas Telemedellín</t>
  </si>
  <si>
    <t>Identificar el flujo de los contenidos en YouTube Programas Telemedellín</t>
  </si>
  <si>
    <t>Suscriptores YouTube Programas Telemedellín</t>
  </si>
  <si>
    <t>Identificar la cantidad de suscriptores  en YouTube Programas Telemedellín</t>
  </si>
  <si>
    <t>Impresiones YouTube Programas Telemedellín</t>
  </si>
  <si>
    <t>Identificar la cantidad de impresiones  en YouTube  Programas Telemedellín</t>
  </si>
  <si>
    <t>Nos ponemos al día en actividades de bienestar, cumpliendo con el cronograma y realizando actividades adicionales</t>
  </si>
  <si>
    <t>Director de Comunicaciones</t>
  </si>
  <si>
    <t>RESPONSABLE: Director Comunicaciones y Mercadeo</t>
  </si>
  <si>
    <t>Director Administrativo y Financiero</t>
  </si>
  <si>
    <t>RESPONSABLE: Director Administrativo y Financiero</t>
  </si>
  <si>
    <t>Implementar la Televisión Digital Terrestre</t>
  </si>
  <si>
    <t>Varias entidades del sector público y privado visitaron la sede y se convencieron las bondades del parque para realizar eventos.</t>
  </si>
  <si>
    <t>Se logró cumplir con el objetivo de alcanzar casi el 100% de las metas, pese a las dificultades que se presentaron en el primer semestre</t>
  </si>
  <si>
    <t>Al finalizar el 2021 no se realizó por parte de EGM la encuesta de audiencias por lo cual Telemedellín no pudo arrojar datos para la consecución de la meta</t>
  </si>
  <si>
    <t>Durante el 2021 no se pudieron conseguir los recursos para la implementación de la TDT, se espera que durante la vigencia 2022 se pueda adelantar este proyecto.</t>
  </si>
  <si>
    <t>Durante el 2021 no hubo prácticamente ninguna dificultad con la señal del satélite lográndose las metas planteadas.</t>
  </si>
  <si>
    <t>La inversión para la renovación tecnológica de equipos se vio muy afectada por la falta de recursos de caja, a pesar de esto se pudieron hacer alguna inversiones durante el año destacándose un nuevo equipo de Firewall</t>
  </si>
  <si>
    <t>Durante el mes de diciembre se recopiló y se preparó la rendición de cuentas haciendo un trabajo de mirar los resultados más relevantes del 2021 y para el día 23 de diciembre se realizó la rendición de cuentas a través de la señal de Telemedellín</t>
  </si>
  <si>
    <r>
      <t xml:space="preserve">Se ha dado respuesta y se han apoyado los derechos de petición pertinentes, conforme lo señala el artículo 23 de la Constitución Política, la Ley 1755 de 2015 y el Decreto 491 de 2020.  Es importante anotar que a la fecha solo se tiene (1) una solicitud pendiente, pero esta se encuentra dentro del término. </t>
    </r>
    <r>
      <rPr>
        <b/>
        <sz val="10"/>
        <color theme="1"/>
        <rFont val="Arial"/>
        <family val="2"/>
      </rPr>
      <t>Se anexa informe generado desde la plataforma PQRS por toda la vigencia 2021</t>
    </r>
  </si>
  <si>
    <r>
      <t>Se desarrollaron 40 comité de contratación entre los meses de octubre a diciembre, los que cuentan con sus respectivas actas, d</t>
    </r>
    <r>
      <rPr>
        <b/>
        <sz val="10"/>
        <rFont val="Arial"/>
        <family val="2"/>
      </rPr>
      <t>esde la N°86-125, para un total durante la vigencia 2021 de 125 comité de contratación. Podrán validarse las respectivas actas en la oficina de Gestión Documental del Canal, a la que fueron enviadas</t>
    </r>
  </si>
  <si>
    <r>
      <t>Se proyectaron y llevaron a cabo invitaciones por mínima cuantía, licitación pública, selección abreviada , y por régimen especial lo pertinente a cuantías superiores, cuantía media e inferiores, de acuerdo con los requerimientos de las diferentes áreas y el manual de contratación de la Entidad.</t>
    </r>
    <r>
      <rPr>
        <b/>
        <sz val="10"/>
        <rFont val="Arial"/>
        <family val="2"/>
      </rPr>
      <t xml:space="preserve"> Se anexa DRIVE con el consolidado de invitaciones</t>
    </r>
  </si>
  <si>
    <r>
      <t xml:space="preserve">No se han presentado procesos judiciales nuevos, en tal sentido se continúa dando trámite a los procesos en curso desde vigencias anteriores. </t>
    </r>
    <r>
      <rPr>
        <b/>
        <sz val="10"/>
        <rFont val="Arial"/>
        <family val="2"/>
      </rPr>
      <t>Se anexa copia de informe en Excel del estado a diciembre de 2021 de los procesos jurídicos</t>
    </r>
  </si>
  <si>
    <r>
      <t xml:space="preserve">Se ha dado respuesta y se han apoyado los derechos de petición pertinentes, conforme lo señala el artículo 23 de la Constitución Política, la Ley 1755 de 2015 y el Decreto 491 de 2020. Es importante anotar que a la fecha solo se tiene (1) una solicitud pendiente, pero esta se encuentra dentro del término. </t>
    </r>
    <r>
      <rPr>
        <b/>
        <sz val="10"/>
        <color theme="1"/>
        <rFont val="Arial"/>
        <family val="2"/>
      </rPr>
      <t>Se anexa informe generado desde la plataforma PQRS por toda la vigencia 2021</t>
    </r>
  </si>
  <si>
    <r>
      <t>Se continúa dando aplicación a la versión 2 del MANUAL DE DEFENSA JURÍDICA Y POLÍTICAS DE PREVENCIÓN DEL DAÑO ANTIJURÍDICO.  S</t>
    </r>
    <r>
      <rPr>
        <b/>
        <sz val="10"/>
        <rFont val="Arial"/>
        <family val="2"/>
      </rPr>
      <t>E ANEXA COPIA</t>
    </r>
  </si>
  <si>
    <r>
      <t>Se realizó la verificación de la documentación y s</t>
    </r>
    <r>
      <rPr>
        <b/>
        <sz val="10"/>
        <color theme="1"/>
        <rFont val="Arial"/>
        <family val="2"/>
      </rPr>
      <t>e adelantaron procesos verificación y validación de 1346 expedientes contractuales durante toda la vigencia del 2021, tanto por régimen especial como por el estatuto general en todas sus modalidades. Se anexa cuadro contractual</t>
    </r>
  </si>
  <si>
    <r>
      <t xml:space="preserve">Se Ejecutaron doce (12) comité de conciliación, uno por mes, atendiendo a la baja demanda de procesos judiciales y la efectividad en la defensa judicial de los existentes. </t>
    </r>
    <r>
      <rPr>
        <b/>
        <sz val="10"/>
        <rFont val="Arial"/>
        <family val="2"/>
      </rPr>
      <t>Se anexa copia en Word de las actas, firmadas podrán validarse en la oficina de GESTIÓN DOCUMENTAL DE LA ENTIDAD</t>
    </r>
  </si>
  <si>
    <t>Se realizó la rendición de los informes del canal a través de las diferentes plataformas dispuestas para ello y se realizaron los informes de ley correspondientes, no fue posible cumplir con la totalidad de las auditorías inicialmente planeadas ya que la dependencia no cuenta con ningún personal de apoyo que acompañe esta actividad.</t>
  </si>
  <si>
    <t>a pesar de que los dos primeros trimestres se logró cumplir la meta, los dos últimos semestres y los cambios efectuados en horarios y algunos otros externos, afectaron este promedio y la meta sólo se cumplió en un 90%, sin embargo los contenidos informativos están siempre por encima del promedio general de canal.</t>
  </si>
  <si>
    <t>la meta pactada en horas emitidas fue lograda para el año, la creación de contenidos que respondieran a este indicador fue muy tenida en cuenta al momento de planear los cambios que se fueron dando para el año.</t>
  </si>
  <si>
    <t>Esta categoría superó mucho la meta pactada, esto puede deberse a el buen número de transmisiones especiales y de ciudad que se realizaron a lo largo del año.</t>
  </si>
  <si>
    <t>se puede concluir que la meta fue prácticamente concluida y se evidencia que los contenidos culturales los más escogidos por la ciudadanía son aquellos relacionados con transmisiones especiales y la santa misa, sin embargo también se observa que fue el trimestre con menor registro de rating esto muy probablemente al estar diciembre, un mes con muy bajos registros de sintonía.</t>
  </si>
  <si>
    <t>la terminación del programa diario padres en apuros afectó notablemente este trimestre y las horas que se venían generando en esta línea generando esto la imposibilidad de lograr la meta pactada para el año</t>
  </si>
  <si>
    <t>La meta planteada para este indicador era lo estipulado u obligado por ley para el canal , sin embargo al tener dos operadores de CC se logra tener un número mayor de horas CC al día permitiendo así un porcentaje muy encima de la meta</t>
  </si>
  <si>
    <t>Debido a los contenidos de calidad, asociado a las tendencias en redes sociales, los visitantes en Facebook se cumplen por encima de los esperado para el presupuesto anual.</t>
  </si>
  <si>
    <t>Gracias a la estrategia digital planteada en el mes de julio, se cumplen por encima de lo esperado la meta anual.</t>
  </si>
  <si>
    <t>Debido al cambio de algoritmo de Facebook, las interacciones, alcance e impresiones disminuyeron en los últimos 6 meses, razón por la cual la meta esperada en visualizaciones para la meta anual no se cumple, llegando a un 79%.</t>
  </si>
  <si>
    <t>Debido a cambios varios cambios en la distribución de contenidos, el número de visitantes en Twitter no se logró para la meta anual, sin embargo, se finalizó en un 95%.</t>
  </si>
  <si>
    <t>Gracias a la estrategia digital planteada en el mes de julio, se cumplen por encima de lo esperado la meta anual de seguidores en Twitter.</t>
  </si>
  <si>
    <t>El aumento de publicaciones de calidad, sumado a hechos noticioso de la ciudad y el país hicieron posible que las menciones en Twitter lograran superar lo presupuestado para la meta anual.</t>
  </si>
  <si>
    <t>El aumento de publicaciones de calidad, sumado a hechos noticioso de la ciudad y el país hicieron posible que las interacciones en Twitter lograran superar lo presupuestado para la meta anual.</t>
  </si>
  <si>
    <t>Gracias a los contenidos de calidad, asociado a las tendencias en redes sociales, los visitantes en Instagram se cumple por encima de los esperado para la meta anual.</t>
  </si>
  <si>
    <t>Debido a los contenidos de calidad, asociado a las tendencias en redes sociales, la meta anual de los usuarios en Instagram se alcanzó y se superó.</t>
  </si>
  <si>
    <t>Gracias a la distribución de contenidos, los cuales son cercanos y amenos para los usuarios de Instagram, el número de impresiones se cumple por encima de los esperado para el presupuesto anual.</t>
  </si>
  <si>
    <t>Debido a cambios varios cambios en el algoritmo de Instagram, el alcance de los contenidos no se logró para la meta anual, sin embargo, se finalizó en un 96%.</t>
  </si>
  <si>
    <t>Gracias a varios hechos noticioso de la ciudad y el país, además de la eficacia para publicar contenidos en el momento oportuno, este ítem se cumple por encima de lo esperado para la meta anual.</t>
  </si>
  <si>
    <t>Debido a varios hechos noticioso de la ciudad y el país, además de la eficacia para publicar contenidos en el momento oportuno, este ítem se cumple por encima de lo esperado para la meta anual.</t>
  </si>
  <si>
    <t>Debido a las mejores en SEO y distribución de contenidos, este indicador se cumple por encima de lo esperado para la meta anual.</t>
  </si>
  <si>
    <t>Debido a los cambios en el consumo de contenidos a través de los medios digitales, el valor está por debajo del porcentaje esperado para la meta anual.</t>
  </si>
  <si>
    <t>Este indicador se cumple por encima de lo esperado para la meta anual</t>
  </si>
  <si>
    <t>A pesar de no cumplir la meta de horas emitidas, la planteada para el rating estuvo muy por encima de lo esperado, esto en parte a contenidos cortos y cercanos al noticiero que evidenciaron muy buenos resultados como el microprograma del concejo y de la gerencia del centro.</t>
  </si>
  <si>
    <t>Debido al cambio de algoritmo de Facebook, las interacciones, alcance e impresiones disminuyeron en los últimos 6 meses, razón por la cual la meta esperada en interacciones para la meta anual no se cumple, llegando a un 65%.</t>
  </si>
  <si>
    <t>Gracias al aumento de contenidos y mejoras en el SEO, este indicador se cumple por encima de lo esperado para la meta anual.</t>
  </si>
  <si>
    <t>se evidencia como trimestre tras trimestre fue disminuyendo el número de horas estreno, esto basado en las situaciones coyunturales que hubo en el año y en las diferentes decisiones tomadas por el área, como fue la disminución de horas producción para darle más prelación a información con mas contenido e investigación y las apuestas en cambios de programación, sin embargo la meta pactada para el año fue superada en un 30%</t>
  </si>
  <si>
    <t>Sin embargo aunque el indicador de horas estreno fue logrado, y teniendo en cuenta que hubo un repunte de algunos programas de esta línea, no fue suficiente para cumplir la meta en temas de rating, muchos contenidos fueron repetidos por las coyunturas que se presentaron durante el año y esto pudo afectar en la fidelización de los televidentes con los contenidos de entretenimiento.</t>
  </si>
  <si>
    <t>temas como los mencionados anteriormente sobre la terminación de algunos programas de esta línea, podrían haber afectado los resultados generados en los dos primeros trimestres, sin embargo la meta anual se cumplió con un buen porcentaje.</t>
  </si>
  <si>
    <t>para este trimestre no se contó con muchos de los programas de esta línea como el microprograma de la alcaldía y disminuyó la emisión de otros como los institucionales de Bello, Envigado y Sabaneta sin embargo el buen número logrado en diciembre con las diferentes rendiciones de cuenta permiten cerrar esta línea con un resultado muy por encima de lo esperado</t>
  </si>
  <si>
    <t>Se realiza la encuesta de satisfacción en el mes de diciembre por medio de google formularios. Esta encuesta fue respondida por 7 clientes que dieron diferentes aportes y comentarios en pro de la mejora del áreas. El porcentaje de satisfacción en general fue del 86%</t>
  </si>
  <si>
    <t>Director de Programación</t>
  </si>
  <si>
    <t>Al finalizar el 2021 se cumple con el indicador de horas al aire</t>
  </si>
  <si>
    <t>Para el ultimo trimestre se realizaron adiciones presupuestales por valor de $11.123.217.035 de los cuales 8.043.000.000  ingresaron los últimos días de diciembre. Adicionalmente se suscribieron contratos interadministrativos en el mes de noviembre pero que su ejecución  por lo que no se alcanzó gastar el presupuesto</t>
  </si>
  <si>
    <t>La reactivación económica de la ciudad ha permitido que el alquiler de espacios haya aumentado. Se alquilaron las instalaciones tanto a empresas privadas como públicas para grandes eventos</t>
  </si>
  <si>
    <t>Se cumple con la meta y se sobre pasa debido a la buena estrategia que se realizó desde el equipo digital de Telemedellín</t>
  </si>
  <si>
    <t>Se recibieron 2064 visitantes en el Tour Telemedellín, el cual realizó su reapertura a mediados del junio, por lo cual es una cifra importante para el canal</t>
  </si>
  <si>
    <t>Se termina el año con un 76% de cumplimiento de la meta anual, esto debido a que no se logró afianzar una programación para los oyentes de forma estándar.</t>
  </si>
  <si>
    <t>Se alcanza un 88% de la meta debido a que en el último trimestre se emitieron pocos programas de radio por medio de Facebook debido a la renovación de set del mismo.</t>
  </si>
  <si>
    <t>Para el ultimo trimestre se realizaron adiciones presupuestales por valor de $11.123.217.035, de los cuales 9.043.000.000 corresponden a transferencias. Adicionalmente por ley de garantía se suscribieron contratos interadministrativos los cuales fueron desembolsados en su mayoría los recursos a administrar en los meses de noviembre y diciembre</t>
  </si>
  <si>
    <t>PROCESO</t>
  </si>
  <si>
    <t>% LOGRADO</t>
  </si>
  <si>
    <t>JURÍDICA</t>
  </si>
  <si>
    <t>PRODUCCIÓN</t>
  </si>
  <si>
    <t>GERENCIA</t>
  </si>
  <si>
    <t>TÉCNICA</t>
  </si>
  <si>
    <t>PLANEACIÓN</t>
  </si>
  <si>
    <t>AGENCIA Y CENTRAL</t>
  </si>
  <si>
    <t>PROGRAMACIÓN</t>
  </si>
  <si>
    <t>ADMINISTRATIVA</t>
  </si>
  <si>
    <t>CONTROL INTERNO</t>
  </si>
  <si>
    <t>COMUNICACIONES</t>
  </si>
  <si>
    <t>G. HUMANA</t>
  </si>
  <si>
    <t>Se alcanza un 8% de margen de utilidad para el 2021, no se lograron ejecutar muchos de los contratos los cuales fueron prorrógados y adicionados para el 2022. Igualmente se realiza el análisis sobre los valores arrojados desde el sistema de costos para mirar en que ítems se puede optimizar para lograr la utilidad esperada.</t>
  </si>
  <si>
    <t>En el proceso del plan de capacitación se incluyo la inducción a los colaboradores que ingresaron a la entidad, así mismo se abordaron temas de salud mental de acuerdo a las necesidades de cada área</t>
  </si>
  <si>
    <t xml:space="preserve">Se ejecutaron actividades enfocadas en las directrices que debe tener la contratación en la entidad respecto a SST, el seguimiento de casos médicos y la caracterización de la accidentalidad. </t>
  </si>
  <si>
    <t>PONDERACIÓN FINAL</t>
  </si>
  <si>
    <t>Se consolida un ingreso por encima de lo estimado en gran parte por la firma de contratos en el último semestre para ejecutar tanto en el fin de año como en el 2022. 
Se evidencia una importante gestión en la consecución de clientes e ingresos para la Agencia y Central de Medios</t>
  </si>
  <si>
    <t>Valor anual</t>
  </si>
  <si>
    <t>Análisis anual</t>
  </si>
  <si>
    <t>Se realiza una muy buena gestión sobre las actividades programadas de MIPG para la vigencia en las siete dimensiones, donde se logro alcanzar un 94% de cumplimiento del plan logrando así sacar adelante la mayoría de tareas.
Se realiza la creación de Políticas que suman a las dimensiones de MIPG cómo lo son la Política de Integridad, de Gestión Humana, de Transparencia y de Control Interno, además de otras actividades que se cumplieron del cronograma.</t>
  </si>
  <si>
    <t>Se realizó un trabajo de recopilación de todos los procesos de las áreas con unas preguntas puntuales si se debe actualizar el procedimiento, si esta en uso y si debe continuar, para así realizar un inventario de procesos y un plan de trabajo para el 2022,
Se actualizaron procedimientos como Presupuesto, Tesorería, Declaración de Informes, Caja Menor, Apertura de Cuentas, Política de Transporte y Alimentación. Igualmente se hicieron mejoras en las herramientas tecnológicas del Canal.</t>
  </si>
  <si>
    <t>Se logró en el 2021 un 71% en la evaluación, logrando así un avance significativo. Se siguió realizando con respecto a los valores alcanzados en el FURAG, las actividades de mejoramiento para alcanzar una mayor calificación. Se realiza una capacitación y socialización con diferentes áreas para que conozcan los resultados de la evaluación.</t>
  </si>
  <si>
    <t>Al inicio del semestre se tiene un óptimo manejo de las cámaras y el personal para el segundo trimestre con un leve aumento
Julio: Desde mediados de junio se redujeron los recursos de producción del noticiero. Agosto: Continúa la producción de gran cantidad de programas bajo el modelo tipo VTR
Septiembre: Luego de Feria de Flores, el indicador vuelve a su valor convencional
Este trimestre estuvo enmarcado por el cambio de administración, en el que se replantearon los contenidos audiovisuales. Adicionalmente, en el mes de diciembre se reduce la demanda debido a la terminación de programas.</t>
  </si>
  <si>
    <t>Al inicio del primer semestre se evidencia un aumento en el uso del recurso de edición en el canal lo cual se ve en el incremento de las horas extras
Al igual que el recurso de cámara, el indicador de edición para el final del año se vio reducido por la terminación de los programas en el mes de diciembre y por los ajustes en la parilla de programación.</t>
  </si>
  <si>
    <t>Gracias a las transferencias recibidas en el mes de octubre y diciembre por valor de $9.043.000.000 y los convenios interadministrativos suscritos en el último trimestre, la pérdida para la vigencia 2021 terminó en 948.972.281 disminuyendo en un 75% respecto al año 2020 la cual estaba en $3.822.703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</si>
</sst>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164" formatCode="_(* #,##0_);_(* \(#,##0\);_(* &quot;-&quot;_);_(@_)"/>
    <numFmt numFmtId="165" formatCode="_(&quot;$&quot;\ * #,##0.00_);_(&quot;$&quot;\ * \(#,##0.00\);_(&quot;$&quot;\ * &quot;-&quot;??_);_(@_)"/>
    <numFmt numFmtId="166" formatCode="_(* #,##0.00_);_(* \(#,##0.00\);_(* &quot;-&quot;??_);_(@_)"/>
    <numFmt numFmtId="167" formatCode="0.0%"/>
    <numFmt numFmtId="168" formatCode="[$$-409]#,##0"/>
    <numFmt numFmtId="169" formatCode="_(&quot;$&quot;\ * #,##0_);_(&quot;$&quot;\ * \(#,##0\);_(&quot;$&quot;\ * &quot;-&quot;??_);_(@_)"/>
    <numFmt numFmtId="170" formatCode="0.000%"/>
  </numFmts>
  <fonts count="20" x14ac:knownFonts="1">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sz val="10"/>
      <color theme="1"/>
      <name val="Arial"/>
      <family val="2"/>
    </font>
    <font>
      <b/>
      <sz val="12"/>
      <name val="Arial"/>
      <family val="2"/>
    </font>
    <font>
      <sz val="10"/>
      <name val="Arial"/>
      <family val="2"/>
    </font>
    <font>
      <b/>
      <sz val="16"/>
      <name val="Calibri"/>
      <family val="2"/>
      <scheme val="minor"/>
    </font>
    <font>
      <b/>
      <sz val="11"/>
      <color theme="1"/>
      <name val="Calibri"/>
      <family val="2"/>
      <scheme val="minor"/>
    </font>
    <font>
      <b/>
      <sz val="9"/>
      <name val="Arial"/>
      <family val="2"/>
    </font>
    <font>
      <b/>
      <sz val="10"/>
      <color theme="1"/>
      <name val="Arial"/>
      <family val="2"/>
    </font>
    <font>
      <u/>
      <sz val="11"/>
      <color theme="10"/>
      <name val="Calibri"/>
      <family val="2"/>
      <scheme val="minor"/>
    </font>
    <font>
      <u/>
      <sz val="11"/>
      <color theme="11"/>
      <name val="Calibri"/>
      <family val="2"/>
      <scheme val="minor"/>
    </font>
    <font>
      <sz val="14"/>
      <name val="Calibri"/>
      <family val="2"/>
      <scheme val="minor"/>
    </font>
    <font>
      <sz val="14"/>
      <name val="Calibri"/>
      <family val="2"/>
    </font>
    <font>
      <sz val="9"/>
      <color theme="1"/>
      <name val="Arial"/>
      <family val="2"/>
    </font>
    <font>
      <sz val="11"/>
      <name val="Calibri"/>
      <family val="2"/>
    </font>
    <font>
      <b/>
      <sz val="14"/>
      <color theme="1"/>
      <name val="Arial"/>
      <family val="2"/>
    </font>
    <font>
      <b/>
      <sz val="14"/>
      <name val="Arial"/>
      <family val="2"/>
    </font>
  </fonts>
  <fills count="9">
    <fill>
      <patternFill patternType="none"/>
    </fill>
    <fill>
      <patternFill patternType="gray125"/>
    </fill>
    <fill>
      <patternFill patternType="solid">
        <fgColor indexed="53"/>
        <bgColor indexed="64"/>
      </patternFill>
    </fill>
    <fill>
      <patternFill patternType="solid">
        <fgColor indexed="17"/>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s>
  <borders count="23">
    <border>
      <left/>
      <right/>
      <top/>
      <bottom/>
      <diagonal/>
    </border>
    <border>
      <left style="medium">
        <color auto="1"/>
      </left>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medium">
        <color auto="1"/>
      </top>
      <bottom style="medium">
        <color auto="1"/>
      </bottom>
      <diagonal/>
    </border>
    <border>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25">
    <xf numFmtId="0" fontId="0" fillId="0" borderId="0"/>
    <xf numFmtId="9" fontId="1" fillId="0" borderId="0" applyFont="0" applyFill="0" applyBorder="0" applyAlignment="0" applyProtection="0"/>
    <xf numFmtId="0" fontId="2" fillId="0" borderId="0"/>
    <xf numFmtId="166" fontId="1" fillId="0" borderId="0" applyFont="0" applyFill="0" applyBorder="0" applyAlignment="0" applyProtection="0"/>
    <xf numFmtId="0" fontId="7" fillId="0" borderId="0"/>
    <xf numFmtId="9"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1" fontId="1" fillId="0" borderId="0" applyFont="0" applyFill="0" applyBorder="0" applyAlignment="0" applyProtection="0"/>
  </cellStyleXfs>
  <cellXfs count="279">
    <xf numFmtId="0" fontId="0" fillId="0" borderId="0" xfId="0"/>
    <xf numFmtId="0" fontId="2" fillId="0" borderId="0" xfId="2" applyFont="1"/>
    <xf numFmtId="0" fontId="7" fillId="6" borderId="0" xfId="4" applyFill="1"/>
    <xf numFmtId="0" fontId="6" fillId="4" borderId="13" xfId="4" applyFont="1" applyFill="1" applyBorder="1" applyAlignment="1">
      <alignment horizontal="center" vertical="center"/>
    </xf>
    <xf numFmtId="0" fontId="3" fillId="6" borderId="0" xfId="4" applyFont="1" applyFill="1" applyAlignment="1">
      <alignment horizontal="center" vertical="center"/>
    </xf>
    <xf numFmtId="0" fontId="0" fillId="7" borderId="8" xfId="0" applyFill="1" applyBorder="1" applyAlignment="1">
      <alignment horizontal="left" vertical="top" wrapText="1"/>
    </xf>
    <xf numFmtId="0" fontId="9" fillId="8" borderId="8" xfId="0" applyFont="1" applyFill="1" applyBorder="1" applyAlignment="1">
      <alignment horizontal="center"/>
    </xf>
    <xf numFmtId="0" fontId="0" fillId="6" borderId="0" xfId="0" applyFill="1"/>
    <xf numFmtId="0" fontId="0" fillId="6" borderId="0" xfId="0" applyFill="1" applyAlignment="1">
      <alignment wrapText="1"/>
    </xf>
    <xf numFmtId="0" fontId="5" fillId="0" borderId="0" xfId="0" applyFont="1"/>
    <xf numFmtId="0" fontId="2" fillId="0" borderId="0" xfId="2" applyFont="1" applyBorder="1"/>
    <xf numFmtId="0" fontId="2" fillId="0" borderId="0" xfId="2" applyFont="1" applyAlignment="1"/>
    <xf numFmtId="0" fontId="2" fillId="6" borderId="0" xfId="2" applyFont="1" applyFill="1"/>
    <xf numFmtId="0" fontId="2" fillId="6" borderId="0" xfId="2" applyFont="1" applyFill="1" applyAlignment="1"/>
    <xf numFmtId="0" fontId="5" fillId="0" borderId="0" xfId="0" applyFont="1" applyAlignment="1">
      <alignment horizontal="right"/>
    </xf>
    <xf numFmtId="167" fontId="5" fillId="0" borderId="0" xfId="0" applyNumberFormat="1" applyFont="1"/>
    <xf numFmtId="1" fontId="5" fillId="0" borderId="0" xfId="0" applyNumberFormat="1" applyFont="1"/>
    <xf numFmtId="0" fontId="5" fillId="0" borderId="0" xfId="0" applyFont="1" applyAlignment="1">
      <alignment horizontal="center"/>
    </xf>
    <xf numFmtId="0" fontId="2" fillId="6" borderId="8"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8" xfId="2" applyFont="1" applyBorder="1" applyAlignment="1">
      <alignment vertical="top" wrapText="1"/>
    </xf>
    <xf numFmtId="9" fontId="2" fillId="0" borderId="8" xfId="2" applyNumberFormat="1" applyFont="1" applyFill="1" applyBorder="1" applyAlignment="1">
      <alignment horizontal="center" vertical="center"/>
    </xf>
    <xf numFmtId="169" fontId="5" fillId="0" borderId="0" xfId="9" applyNumberFormat="1" applyFont="1"/>
    <xf numFmtId="0" fontId="2" fillId="6" borderId="0" xfId="4" applyFont="1" applyFill="1"/>
    <xf numFmtId="0" fontId="5" fillId="6" borderId="8" xfId="2" applyFont="1" applyFill="1" applyBorder="1" applyAlignment="1">
      <alignment horizontal="left" vertical="top" wrapText="1"/>
    </xf>
    <xf numFmtId="0" fontId="10" fillId="3" borderId="8" xfId="2" applyFont="1" applyFill="1" applyBorder="1" applyAlignment="1">
      <alignment horizontal="center" vertical="center" wrapText="1"/>
    </xf>
    <xf numFmtId="0" fontId="10" fillId="3" borderId="8" xfId="2" applyFont="1" applyFill="1" applyBorder="1" applyAlignment="1">
      <alignment horizontal="center" vertical="center"/>
    </xf>
    <xf numFmtId="10" fontId="2" fillId="5" borderId="8" xfId="2" applyNumberFormat="1" applyFont="1" applyFill="1" applyBorder="1" applyAlignment="1">
      <alignment horizontal="center" vertical="center" wrapText="1"/>
    </xf>
    <xf numFmtId="0" fontId="5" fillId="0" borderId="8" xfId="2" applyFont="1" applyBorder="1" applyAlignment="1">
      <alignment horizontal="left" vertical="top" wrapText="1"/>
    </xf>
    <xf numFmtId="0" fontId="3" fillId="3" borderId="8" xfId="2" applyFont="1" applyFill="1" applyBorder="1" applyAlignment="1">
      <alignment horizontal="center" vertical="center" wrapText="1"/>
    </xf>
    <xf numFmtId="166" fontId="2" fillId="0" borderId="8" xfId="3" applyNumberFormat="1"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8" xfId="2" applyFont="1" applyFill="1" applyBorder="1" applyAlignment="1">
      <alignment horizontal="center" vertical="center" wrapText="1"/>
    </xf>
    <xf numFmtId="0" fontId="2" fillId="0" borderId="8"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3" fillId="3" borderId="8" xfId="2" applyFont="1" applyFill="1" applyBorder="1" applyAlignment="1">
      <alignment horizontal="center" vertical="center" wrapText="1"/>
    </xf>
    <xf numFmtId="0" fontId="2" fillId="0" borderId="8" xfId="2" applyFont="1" applyBorder="1" applyAlignment="1">
      <alignment horizontal="center" vertical="center" wrapText="1"/>
    </xf>
    <xf numFmtId="0" fontId="10" fillId="3" borderId="8" xfId="2" applyFont="1" applyFill="1" applyBorder="1" applyAlignment="1">
      <alignment horizontal="center" vertical="center"/>
    </xf>
    <xf numFmtId="10" fontId="2" fillId="5" borderId="9" xfId="2" applyNumberFormat="1" applyFont="1" applyFill="1" applyBorder="1" applyAlignment="1">
      <alignment horizontal="center" vertical="center" wrapText="1"/>
    </xf>
    <xf numFmtId="10" fontId="5" fillId="5" borderId="9" xfId="2" applyNumberFormat="1" applyFont="1" applyFill="1" applyBorder="1" applyAlignment="1">
      <alignment horizontal="center" vertical="center"/>
    </xf>
    <xf numFmtId="0" fontId="2" fillId="0" borderId="9" xfId="2" applyFont="1" applyFill="1" applyBorder="1" applyAlignment="1">
      <alignment horizontal="center" vertical="center" wrapText="1"/>
    </xf>
    <xf numFmtId="10" fontId="2" fillId="5" borderId="9" xfId="1" applyNumberFormat="1" applyFont="1" applyFill="1" applyBorder="1" applyAlignment="1">
      <alignment horizontal="center" vertical="center" wrapText="1"/>
    </xf>
    <xf numFmtId="10" fontId="2" fillId="5" borderId="3" xfId="1" applyNumberFormat="1"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9" fontId="2" fillId="0" borderId="8" xfId="2" applyNumberFormat="1" applyFont="1" applyBorder="1" applyAlignment="1">
      <alignment horizontal="center" vertical="center"/>
    </xf>
    <xf numFmtId="10" fontId="5" fillId="5" borderId="8" xfId="2" applyNumberFormat="1" applyFont="1" applyFill="1" applyBorder="1" applyAlignment="1">
      <alignment horizontal="center" vertical="center" wrapText="1"/>
    </xf>
    <xf numFmtId="167" fontId="5" fillId="5" borderId="8" xfId="2" applyNumberFormat="1" applyFont="1" applyFill="1" applyBorder="1" applyAlignment="1">
      <alignment horizontal="center" vertical="center"/>
    </xf>
    <xf numFmtId="0" fontId="14" fillId="7" borderId="8" xfId="4" applyFont="1" applyFill="1" applyBorder="1" applyAlignment="1">
      <alignment horizontal="center" vertical="center"/>
    </xf>
    <xf numFmtId="0" fontId="15" fillId="7" borderId="8" xfId="4" applyFont="1" applyFill="1" applyBorder="1" applyAlignment="1">
      <alignment horizontal="left" vertical="top" wrapText="1"/>
    </xf>
    <xf numFmtId="10" fontId="5" fillId="0" borderId="0" xfId="0" applyNumberFormat="1" applyFont="1"/>
    <xf numFmtId="0" fontId="2" fillId="0" borderId="9" xfId="2"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0" fontId="3" fillId="3" borderId="8" xfId="2" applyFont="1" applyFill="1" applyBorder="1" applyAlignment="1">
      <alignment horizontal="center" vertical="center" wrapText="1"/>
    </xf>
    <xf numFmtId="0" fontId="10" fillId="3" borderId="8" xfId="2" applyFont="1" applyFill="1" applyBorder="1" applyAlignment="1">
      <alignment horizontal="center" vertical="center"/>
    </xf>
    <xf numFmtId="0" fontId="3" fillId="3" borderId="8" xfId="2" applyFont="1" applyFill="1" applyBorder="1" applyAlignment="1">
      <alignment horizontal="center" vertical="center"/>
    </xf>
    <xf numFmtId="0" fontId="16" fillId="0" borderId="0" xfId="0" applyFont="1" applyAlignment="1">
      <alignment horizontal="right" wrapText="1"/>
    </xf>
    <xf numFmtId="0" fontId="2" fillId="0" borderId="8" xfId="2" applyFont="1" applyFill="1" applyBorder="1" applyAlignment="1">
      <alignment horizontal="center" vertical="center" wrapText="1"/>
    </xf>
    <xf numFmtId="0" fontId="3" fillId="3" borderId="8" xfId="2"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0" fontId="5" fillId="0" borderId="8" xfId="2" applyFont="1" applyFill="1" applyBorder="1" applyAlignment="1">
      <alignment horizontal="center" vertical="center" wrapText="1"/>
    </xf>
    <xf numFmtId="9" fontId="2" fillId="5" borderId="8" xfId="2" applyNumberFormat="1" applyFont="1" applyFill="1" applyBorder="1" applyAlignment="1">
      <alignment horizontal="center" vertical="center" wrapText="1"/>
    </xf>
    <xf numFmtId="9" fontId="2" fillId="0" borderId="8" xfId="1" applyFont="1" applyFill="1" applyBorder="1" applyAlignment="1">
      <alignment horizontal="center" vertical="center"/>
    </xf>
    <xf numFmtId="0" fontId="3" fillId="3" borderId="8" xfId="2" applyFont="1" applyFill="1" applyBorder="1" applyAlignment="1">
      <alignment horizontal="center" vertical="center"/>
    </xf>
    <xf numFmtId="9" fontId="2" fillId="5" borderId="8" xfId="1" applyNumberFormat="1" applyFont="1" applyFill="1" applyBorder="1" applyAlignment="1">
      <alignment horizontal="center" vertical="center" wrapText="1"/>
    </xf>
    <xf numFmtId="1" fontId="2" fillId="0" borderId="9" xfId="2" applyNumberFormat="1" applyFont="1" applyFill="1" applyBorder="1" applyAlignment="1">
      <alignment horizontal="center" vertical="center"/>
    </xf>
    <xf numFmtId="10" fontId="2" fillId="0" borderId="0" xfId="2" applyNumberFormat="1" applyFont="1"/>
    <xf numFmtId="10" fontId="2" fillId="6" borderId="0" xfId="2" applyNumberFormat="1" applyFont="1" applyFill="1"/>
    <xf numFmtId="0" fontId="5" fillId="0" borderId="8" xfId="0" applyFont="1" applyBorder="1" applyAlignment="1">
      <alignment horizontal="left" vertical="top" wrapText="1"/>
    </xf>
    <xf numFmtId="0" fontId="2" fillId="6" borderId="8" xfId="2" applyFont="1" applyFill="1" applyBorder="1" applyAlignment="1">
      <alignment horizontal="left" vertical="top" wrapText="1"/>
    </xf>
    <xf numFmtId="167" fontId="5" fillId="5" borderId="15" xfId="2" applyNumberFormat="1" applyFont="1" applyFill="1" applyBorder="1" applyAlignment="1">
      <alignment horizontal="center" vertical="center"/>
    </xf>
    <xf numFmtId="0" fontId="2" fillId="0" borderId="8" xfId="0" applyFont="1" applyBorder="1" applyAlignment="1">
      <alignment horizontal="left" vertical="top" wrapText="1"/>
    </xf>
    <xf numFmtId="0" fontId="5" fillId="0" borderId="8" xfId="0" applyFont="1" applyBorder="1" applyAlignment="1">
      <alignment horizontal="center" vertical="center"/>
    </xf>
    <xf numFmtId="0" fontId="3" fillId="3" borderId="8" xfId="2" applyFont="1" applyFill="1" applyBorder="1" applyAlignment="1">
      <alignment horizontal="center" vertical="center"/>
    </xf>
    <xf numFmtId="0" fontId="2" fillId="0" borderId="8" xfId="2" applyFont="1" applyBorder="1" applyAlignment="1">
      <alignment horizontal="center" vertical="center"/>
    </xf>
    <xf numFmtId="0" fontId="2" fillId="0" borderId="0" xfId="2" applyFont="1" applyAlignment="1">
      <alignment horizontal="center"/>
    </xf>
    <xf numFmtId="2" fontId="5" fillId="0" borderId="0" xfId="0" applyNumberFormat="1" applyFont="1"/>
    <xf numFmtId="1" fontId="5" fillId="0" borderId="8" xfId="0" applyNumberFormat="1" applyFont="1" applyFill="1" applyBorder="1" applyAlignment="1">
      <alignment horizontal="center" vertical="center"/>
    </xf>
    <xf numFmtId="41" fontId="2" fillId="6" borderId="0" xfId="24" applyFont="1" applyFill="1"/>
    <xf numFmtId="0" fontId="2" fillId="0" borderId="8" xfId="2"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0" fontId="2" fillId="0" borderId="3" xfId="2" applyFont="1" applyBorder="1" applyAlignment="1">
      <alignment horizontal="left" vertical="top" wrapText="1"/>
    </xf>
    <xf numFmtId="10" fontId="2" fillId="5" borderId="9" xfId="2" applyNumberFormat="1" applyFont="1" applyFill="1" applyBorder="1" applyAlignment="1">
      <alignment horizontal="center" vertical="center" wrapText="1"/>
    </xf>
    <xf numFmtId="10" fontId="2" fillId="5" borderId="3" xfId="2" applyNumberFormat="1" applyFont="1" applyFill="1" applyBorder="1" applyAlignment="1">
      <alignment horizontal="center" vertical="center" wrapText="1"/>
    </xf>
    <xf numFmtId="0" fontId="2" fillId="0" borderId="9" xfId="2" applyFont="1" applyFill="1" applyBorder="1" applyAlignment="1">
      <alignment horizontal="center" vertical="center" wrapText="1"/>
    </xf>
    <xf numFmtId="1" fontId="2" fillId="0" borderId="8" xfId="3" applyNumberFormat="1" applyFont="1" applyFill="1" applyBorder="1" applyAlignment="1">
      <alignment horizontal="center" vertical="center"/>
    </xf>
    <xf numFmtId="0" fontId="10" fillId="3" borderId="8" xfId="2" applyFont="1" applyFill="1" applyBorder="1" applyAlignment="1">
      <alignment horizontal="center" vertical="center"/>
    </xf>
    <xf numFmtId="9" fontId="2" fillId="0" borderId="8" xfId="1" applyFont="1" applyFill="1" applyBorder="1" applyAlignment="1">
      <alignment horizontal="center" vertical="center" wrapText="1"/>
    </xf>
    <xf numFmtId="9" fontId="2" fillId="5" borderId="8" xfId="1" applyFont="1" applyFill="1" applyBorder="1" applyAlignment="1">
      <alignment horizontal="center" vertical="center" wrapText="1"/>
    </xf>
    <xf numFmtId="168" fontId="2" fillId="0" borderId="9" xfId="2" applyNumberFormat="1" applyFont="1" applyFill="1" applyBorder="1" applyAlignment="1">
      <alignment horizontal="center" vertical="center"/>
    </xf>
    <xf numFmtId="0" fontId="2" fillId="6" borderId="3" xfId="2" applyFont="1" applyFill="1" applyBorder="1" applyAlignment="1">
      <alignment vertical="top" wrapText="1"/>
    </xf>
    <xf numFmtId="0" fontId="2" fillId="0" borderId="8" xfId="2" applyFont="1" applyBorder="1" applyAlignment="1">
      <alignment horizontal="left" vertical="top" wrapText="1"/>
    </xf>
    <xf numFmtId="10" fontId="5" fillId="5" borderId="8" xfId="2" applyNumberFormat="1" applyFont="1" applyFill="1" applyBorder="1" applyAlignment="1">
      <alignment horizontal="center" vertical="center"/>
    </xf>
    <xf numFmtId="0" fontId="2" fillId="0" borderId="3" xfId="2" applyFont="1" applyBorder="1" applyAlignment="1">
      <alignment vertical="top" wrapText="1"/>
    </xf>
    <xf numFmtId="10" fontId="5" fillId="0" borderId="0" xfId="0" applyNumberFormat="1" applyFont="1" applyAlignment="1">
      <alignment horizontal="center"/>
    </xf>
    <xf numFmtId="9" fontId="5" fillId="0" borderId="0" xfId="1" applyFont="1" applyAlignment="1">
      <alignment horizontal="center"/>
    </xf>
    <xf numFmtId="0" fontId="5" fillId="0" borderId="0" xfId="0" applyFont="1" applyAlignment="1">
      <alignment horizontal="center" vertical="center"/>
    </xf>
    <xf numFmtId="0" fontId="5" fillId="0" borderId="3" xfId="0" applyFont="1" applyBorder="1" applyAlignment="1">
      <alignment horizontal="center" vertical="center" wrapText="1"/>
    </xf>
    <xf numFmtId="0" fontId="2" fillId="0" borderId="8" xfId="2" applyFont="1" applyFill="1" applyBorder="1" applyAlignment="1">
      <alignment horizontal="center" vertical="center" wrapText="1"/>
    </xf>
    <xf numFmtId="0" fontId="5" fillId="0" borderId="3" xfId="0" applyFont="1" applyBorder="1" applyAlignment="1">
      <alignment horizontal="center" vertical="center" wrapText="1"/>
    </xf>
    <xf numFmtId="0" fontId="2" fillId="0" borderId="3" xfId="2" applyFont="1" applyFill="1" applyBorder="1" applyAlignment="1">
      <alignment horizontal="center" vertical="center" wrapText="1"/>
    </xf>
    <xf numFmtId="10" fontId="2" fillId="5" borderId="3" xfId="2" applyNumberFormat="1" applyFont="1" applyFill="1" applyBorder="1" applyAlignment="1">
      <alignment horizontal="center" vertical="center" wrapText="1"/>
    </xf>
    <xf numFmtId="9" fontId="2" fillId="0" borderId="8" xfId="1" applyFont="1" applyFill="1" applyBorder="1" applyAlignment="1">
      <alignment horizontal="center" vertical="center"/>
    </xf>
    <xf numFmtId="9" fontId="2" fillId="5" borderId="8" xfId="1" applyFont="1" applyFill="1" applyBorder="1" applyAlignment="1">
      <alignment horizontal="center" vertical="center" wrapText="1"/>
    </xf>
    <xf numFmtId="0" fontId="3" fillId="3" borderId="8" xfId="2" applyFont="1" applyFill="1" applyBorder="1" applyAlignment="1">
      <alignment horizontal="center" vertical="center" wrapText="1"/>
    </xf>
    <xf numFmtId="0" fontId="2" fillId="0" borderId="8" xfId="2" applyFont="1" applyFill="1" applyBorder="1" applyAlignment="1">
      <alignment horizontal="center" vertical="center" wrapText="1"/>
    </xf>
    <xf numFmtId="0" fontId="2" fillId="0" borderId="9" xfId="2"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10" fontId="2" fillId="5" borderId="9" xfId="2" applyNumberFormat="1" applyFont="1" applyFill="1" applyBorder="1" applyAlignment="1">
      <alignment horizontal="center" vertical="center" wrapText="1"/>
    </xf>
    <xf numFmtId="167" fontId="2" fillId="5" borderId="8" xfId="2" applyNumberFormat="1" applyFont="1" applyFill="1" applyBorder="1" applyAlignment="1">
      <alignment horizontal="center" vertical="center" wrapText="1"/>
    </xf>
    <xf numFmtId="167" fontId="2" fillId="5" borderId="9" xfId="2" applyNumberFormat="1" applyFont="1" applyFill="1" applyBorder="1" applyAlignment="1">
      <alignment horizontal="center" vertical="center" wrapText="1"/>
    </xf>
    <xf numFmtId="0" fontId="5" fillId="0" borderId="9" xfId="2" applyFont="1" applyBorder="1" applyAlignment="1">
      <alignment horizontal="left" vertical="top" wrapText="1"/>
    </xf>
    <xf numFmtId="0" fontId="5" fillId="0" borderId="8" xfId="2" applyFont="1" applyBorder="1" applyAlignment="1">
      <alignment horizontal="left" vertical="top" wrapText="1"/>
    </xf>
    <xf numFmtId="0" fontId="2" fillId="0" borderId="3" xfId="2" applyFont="1" applyBorder="1" applyAlignment="1">
      <alignment horizontal="left" vertical="top" wrapText="1"/>
    </xf>
    <xf numFmtId="10" fontId="5" fillId="5" borderId="9" xfId="2" applyNumberFormat="1" applyFont="1" applyFill="1" applyBorder="1" applyAlignment="1">
      <alignment horizontal="center" vertical="center"/>
    </xf>
    <xf numFmtId="10" fontId="2" fillId="5" borderId="9" xfId="1" applyNumberFormat="1" applyFont="1" applyFill="1" applyBorder="1" applyAlignment="1">
      <alignment horizontal="center" vertical="center" wrapText="1"/>
    </xf>
    <xf numFmtId="0" fontId="2" fillId="0" borderId="8" xfId="2" applyFont="1" applyFill="1" applyBorder="1" applyAlignment="1">
      <alignment horizontal="left" vertical="top" wrapText="1"/>
    </xf>
    <xf numFmtId="10" fontId="2" fillId="5" borderId="8" xfId="1" applyNumberFormat="1" applyFont="1" applyFill="1" applyBorder="1" applyAlignment="1">
      <alignment horizontal="center" vertical="center" wrapText="1"/>
    </xf>
    <xf numFmtId="0" fontId="3" fillId="3" borderId="8" xfId="2" applyFont="1" applyFill="1" applyBorder="1" applyAlignment="1">
      <alignment horizontal="center" vertical="center"/>
    </xf>
    <xf numFmtId="2" fontId="2" fillId="0" borderId="8" xfId="9" applyNumberFormat="1" applyFont="1" applyFill="1" applyBorder="1" applyAlignment="1">
      <alignment horizontal="center" vertical="center"/>
    </xf>
    <xf numFmtId="0" fontId="2" fillId="0" borderId="3" xfId="2" applyFont="1" applyFill="1" applyBorder="1" applyAlignment="1">
      <alignment horizontal="left" vertical="top" wrapText="1"/>
    </xf>
    <xf numFmtId="1" fontId="2" fillId="0" borderId="8" xfId="2" applyNumberFormat="1" applyFont="1" applyFill="1" applyBorder="1" applyAlignment="1">
      <alignment horizontal="center" vertical="center"/>
    </xf>
    <xf numFmtId="0" fontId="5" fillId="0" borderId="8" xfId="0" applyFont="1" applyBorder="1" applyAlignment="1">
      <alignment horizontal="center" vertical="center" wrapText="1"/>
    </xf>
    <xf numFmtId="0" fontId="5" fillId="6" borderId="8" xfId="0" applyFont="1" applyFill="1" applyBorder="1" applyAlignment="1">
      <alignment horizontal="left" vertical="top" wrapText="1"/>
    </xf>
    <xf numFmtId="0" fontId="2" fillId="0" borderId="8" xfId="2"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0" fontId="2" fillId="0" borderId="8" xfId="2" applyFont="1" applyFill="1" applyBorder="1" applyAlignment="1">
      <alignment horizontal="center" vertical="center" wrapText="1"/>
    </xf>
    <xf numFmtId="2" fontId="2" fillId="0" borderId="8" xfId="2" applyNumberFormat="1" applyFont="1" applyFill="1" applyBorder="1" applyAlignment="1">
      <alignment horizontal="center" vertical="center"/>
    </xf>
    <xf numFmtId="3" fontId="2" fillId="0" borderId="8" xfId="2" applyNumberFormat="1" applyFont="1" applyFill="1" applyBorder="1" applyAlignment="1">
      <alignment horizontal="center" vertical="center"/>
    </xf>
    <xf numFmtId="0" fontId="6" fillId="4" borderId="8" xfId="4" applyFont="1" applyFill="1" applyBorder="1" applyAlignment="1">
      <alignment horizontal="center" vertical="center"/>
    </xf>
    <xf numFmtId="0" fontId="2" fillId="0" borderId="8" xfId="2" applyFont="1" applyFill="1" applyBorder="1" applyAlignment="1">
      <alignment horizontal="center" vertical="center" wrapText="1"/>
    </xf>
    <xf numFmtId="0" fontId="3" fillId="4" borderId="8" xfId="2" applyFont="1" applyFill="1" applyBorder="1" applyAlignment="1">
      <alignment horizontal="center" vertical="center" wrapText="1"/>
    </xf>
    <xf numFmtId="0" fontId="2" fillId="0" borderId="9"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5" fillId="0" borderId="8" xfId="2" applyFont="1" applyFill="1" applyBorder="1" applyAlignment="1">
      <alignment horizontal="center" vertical="center" wrapText="1"/>
    </xf>
    <xf numFmtId="10" fontId="2" fillId="5" borderId="3" xfId="2" applyNumberFormat="1" applyFont="1" applyFill="1" applyBorder="1" applyAlignment="1">
      <alignment horizontal="center" vertical="center" wrapText="1"/>
    </xf>
    <xf numFmtId="0" fontId="2" fillId="0" borderId="8" xfId="2" applyFont="1" applyFill="1" applyBorder="1" applyAlignment="1">
      <alignment horizontal="center" vertical="center" wrapText="1"/>
    </xf>
    <xf numFmtId="10" fontId="2" fillId="5" borderId="9" xfId="2" applyNumberFormat="1"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9" fontId="2" fillId="5" borderId="8" xfId="2" applyNumberFormat="1" applyFont="1" applyFill="1" applyBorder="1" applyAlignment="1">
      <alignment horizontal="center" vertical="center" wrapText="1"/>
    </xf>
    <xf numFmtId="1" fontId="2" fillId="0" borderId="9" xfId="24" applyNumberFormat="1" applyFont="1" applyFill="1" applyBorder="1" applyAlignment="1">
      <alignment horizontal="center" vertical="center"/>
    </xf>
    <xf numFmtId="0" fontId="5" fillId="0" borderId="14" xfId="0" applyFont="1" applyBorder="1" applyAlignment="1">
      <alignment horizontal="right"/>
    </xf>
    <xf numFmtId="0" fontId="5" fillId="0" borderId="0" xfId="0" applyFont="1" applyBorder="1" applyAlignment="1">
      <alignment horizontal="right"/>
    </xf>
    <xf numFmtId="0" fontId="5" fillId="0" borderId="4" xfId="0" applyFont="1" applyBorder="1" applyAlignment="1">
      <alignment horizontal="right"/>
    </xf>
    <xf numFmtId="0" fontId="2" fillId="0" borderId="14" xfId="2" applyFont="1" applyBorder="1" applyAlignment="1">
      <alignment horizontal="center"/>
    </xf>
    <xf numFmtId="0" fontId="2" fillId="0" borderId="0" xfId="2" applyFont="1" applyBorder="1" applyAlignment="1">
      <alignment horizontal="center"/>
    </xf>
    <xf numFmtId="0" fontId="2" fillId="0" borderId="4" xfId="2" applyFont="1" applyBorder="1" applyAlignment="1">
      <alignment horizontal="center"/>
    </xf>
    <xf numFmtId="0" fontId="3" fillId="0" borderId="14" xfId="2" applyFont="1" applyBorder="1" applyAlignment="1">
      <alignment horizontal="center" vertical="top" wrapText="1"/>
    </xf>
    <xf numFmtId="0" fontId="3" fillId="0" borderId="0" xfId="2" applyFont="1" applyBorder="1" applyAlignment="1">
      <alignment horizontal="center" vertical="top" wrapText="1"/>
    </xf>
    <xf numFmtId="0" fontId="3" fillId="0" borderId="4" xfId="2" applyFont="1" applyBorder="1" applyAlignment="1">
      <alignment horizontal="center" vertical="top" wrapText="1"/>
    </xf>
    <xf numFmtId="0" fontId="17" fillId="7" borderId="3" xfId="4" applyFont="1" applyFill="1" applyBorder="1" applyAlignment="1">
      <alignment vertical="center" wrapText="1"/>
    </xf>
    <xf numFmtId="170" fontId="5" fillId="0" borderId="0" xfId="0" applyNumberFormat="1" applyFont="1"/>
    <xf numFmtId="9" fontId="5" fillId="0" borderId="0" xfId="0" applyNumberFormat="1" applyFont="1"/>
    <xf numFmtId="0" fontId="5" fillId="0" borderId="8" xfId="2" applyFont="1" applyBorder="1" applyAlignment="1">
      <alignment vertical="top" wrapText="1"/>
    </xf>
    <xf numFmtId="0" fontId="2" fillId="0" borderId="9" xfId="2" applyFont="1" applyFill="1" applyBorder="1" applyAlignment="1">
      <alignment horizontal="center" vertical="center" wrapText="1"/>
    </xf>
    <xf numFmtId="10" fontId="2" fillId="5" borderId="9" xfId="2" applyNumberFormat="1" applyFont="1" applyFill="1" applyBorder="1" applyAlignment="1">
      <alignment horizontal="center" vertical="center" wrapText="1"/>
    </xf>
    <xf numFmtId="0" fontId="2" fillId="0" borderId="8" xfId="2"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3" xfId="2" applyFont="1" applyFill="1" applyBorder="1" applyAlignment="1">
      <alignment horizontal="center" vertical="center" wrapText="1"/>
    </xf>
    <xf numFmtId="0" fontId="2" fillId="0" borderId="3" xfId="2" applyFont="1" applyFill="1" applyBorder="1" applyAlignment="1">
      <alignment horizontal="center" vertical="center" wrapText="1"/>
    </xf>
    <xf numFmtId="167" fontId="2" fillId="5" borderId="3" xfId="2" applyNumberFormat="1"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0" fontId="4" fillId="4" borderId="13" xfId="8" applyFont="1" applyFill="1" applyBorder="1" applyAlignment="1">
      <alignment horizontal="center" vertical="center" wrapText="1"/>
    </xf>
    <xf numFmtId="0" fontId="4" fillId="4" borderId="18" xfId="8" applyFont="1" applyFill="1" applyBorder="1" applyAlignment="1">
      <alignment horizontal="center" vertical="center" wrapText="1"/>
    </xf>
    <xf numFmtId="167" fontId="14" fillId="8" borderId="3" xfId="5" applyNumberFormat="1" applyFont="1" applyFill="1" applyBorder="1" applyAlignment="1">
      <alignment horizontal="center" vertical="center"/>
    </xf>
    <xf numFmtId="167" fontId="14" fillId="8" borderId="8" xfId="5" applyNumberFormat="1" applyFont="1" applyFill="1" applyBorder="1" applyAlignment="1">
      <alignment horizontal="center" vertical="center"/>
    </xf>
    <xf numFmtId="9" fontId="6" fillId="4" borderId="8" xfId="8" applyNumberFormat="1" applyFont="1" applyFill="1" applyBorder="1" applyAlignment="1">
      <alignment horizontal="center" vertical="center"/>
    </xf>
    <xf numFmtId="0" fontId="4" fillId="4" borderId="12" xfId="4" applyFont="1" applyFill="1" applyBorder="1" applyAlignment="1">
      <alignment horizontal="center" vertical="center"/>
    </xf>
    <xf numFmtId="167" fontId="2" fillId="5" borderId="8" xfId="1" applyNumberFormat="1" applyFont="1" applyFill="1" applyBorder="1" applyAlignment="1">
      <alignment horizontal="center" vertical="center" wrapText="1"/>
    </xf>
    <xf numFmtId="167" fontId="5" fillId="5" borderId="8" xfId="1" applyNumberFormat="1" applyFont="1" applyFill="1" applyBorder="1" applyAlignment="1">
      <alignment horizontal="center" vertical="center"/>
    </xf>
    <xf numFmtId="167" fontId="6" fillId="4" borderId="8" xfId="8" applyNumberFormat="1" applyFont="1" applyFill="1" applyBorder="1" applyAlignment="1">
      <alignment horizontal="center" vertical="center"/>
    </xf>
    <xf numFmtId="10" fontId="6" fillId="4" borderId="8" xfId="8" applyNumberFormat="1" applyFont="1" applyFill="1" applyBorder="1" applyAlignment="1">
      <alignment horizontal="center" vertical="center"/>
    </xf>
    <xf numFmtId="10" fontId="3" fillId="4" borderId="8" xfId="2" applyNumberFormat="1" applyFont="1" applyFill="1" applyBorder="1" applyAlignment="1">
      <alignment horizontal="center" vertical="center"/>
    </xf>
    <xf numFmtId="0" fontId="2" fillId="4" borderId="8" xfId="2" applyFont="1" applyFill="1" applyBorder="1" applyAlignment="1">
      <alignment horizontal="center"/>
    </xf>
    <xf numFmtId="9" fontId="11" fillId="4" borderId="8" xfId="0" applyNumberFormat="1" applyFont="1" applyFill="1" applyBorder="1" applyAlignment="1">
      <alignment horizontal="center" vertical="center"/>
    </xf>
    <xf numFmtId="0" fontId="5" fillId="4" borderId="8" xfId="0" applyFont="1" applyFill="1" applyBorder="1" applyAlignment="1">
      <alignment horizontal="center"/>
    </xf>
    <xf numFmtId="10" fontId="3" fillId="4" borderId="3" xfId="1" applyNumberFormat="1" applyFont="1" applyFill="1" applyBorder="1" applyAlignment="1">
      <alignment horizontal="center" vertical="center" wrapText="1"/>
    </xf>
    <xf numFmtId="9" fontId="3" fillId="4" borderId="8" xfId="2" applyNumberFormat="1" applyFont="1" applyFill="1" applyBorder="1" applyAlignment="1">
      <alignment horizontal="center" vertical="center"/>
    </xf>
    <xf numFmtId="0" fontId="2" fillId="4" borderId="2" xfId="2" applyFont="1" applyFill="1" applyBorder="1" applyAlignment="1">
      <alignment horizontal="center"/>
    </xf>
    <xf numFmtId="167" fontId="3" fillId="4" borderId="8" xfId="2" applyNumberFormat="1" applyFont="1" applyFill="1" applyBorder="1" applyAlignment="1">
      <alignment horizontal="center" vertical="center"/>
    </xf>
    <xf numFmtId="167" fontId="11" fillId="4" borderId="8" xfId="0" applyNumberFormat="1" applyFont="1" applyFill="1" applyBorder="1" applyAlignment="1">
      <alignment horizontal="center" vertical="center"/>
    </xf>
    <xf numFmtId="10" fontId="2" fillId="5" borderId="8" xfId="2" applyNumberFormat="1"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10" fontId="2" fillId="5" borderId="9" xfId="2" applyNumberFormat="1" applyFont="1" applyFill="1" applyBorder="1" applyAlignment="1">
      <alignment horizontal="center" vertical="center" wrapText="1"/>
    </xf>
    <xf numFmtId="0" fontId="2" fillId="0" borderId="8" xfId="2" applyFill="1" applyBorder="1" applyAlignment="1">
      <alignment vertical="top" wrapText="1"/>
    </xf>
    <xf numFmtId="9" fontId="2" fillId="0" borderId="3" xfId="1" applyFont="1" applyFill="1" applyBorder="1" applyAlignment="1">
      <alignment horizontal="center" vertical="center"/>
    </xf>
    <xf numFmtId="9" fontId="2" fillId="0" borderId="8" xfId="1" applyNumberFormat="1" applyFont="1" applyFill="1" applyBorder="1" applyAlignment="1">
      <alignment horizontal="center" vertical="center" wrapText="1"/>
    </xf>
    <xf numFmtId="9" fontId="5" fillId="0" borderId="3" xfId="0" applyNumberFormat="1" applyFont="1" applyFill="1" applyBorder="1" applyAlignment="1">
      <alignment horizontal="center" vertical="center" wrapText="1"/>
    </xf>
    <xf numFmtId="168" fontId="2" fillId="0" borderId="9" xfId="2" applyNumberFormat="1" applyFill="1" applyBorder="1" applyAlignment="1">
      <alignment horizontal="center" vertical="center"/>
    </xf>
    <xf numFmtId="10" fontId="2" fillId="0" borderId="15" xfId="1" applyNumberFormat="1" applyFont="1" applyFill="1" applyBorder="1" applyAlignment="1">
      <alignment horizontal="center" vertical="center" wrapText="1"/>
    </xf>
    <xf numFmtId="10" fontId="5" fillId="0" borderId="5" xfId="1" applyNumberFormat="1" applyFont="1" applyFill="1" applyBorder="1" applyAlignment="1">
      <alignment horizontal="center" vertical="center" wrapText="1"/>
    </xf>
    <xf numFmtId="9" fontId="5" fillId="0" borderId="2" xfId="1" applyFont="1" applyFill="1" applyBorder="1" applyAlignment="1">
      <alignment horizontal="center" vertical="center" wrapText="1"/>
    </xf>
    <xf numFmtId="9" fontId="5" fillId="0" borderId="8" xfId="1" applyNumberFormat="1" applyFont="1" applyFill="1" applyBorder="1" applyAlignment="1">
      <alignment horizontal="center" vertical="center" wrapText="1"/>
    </xf>
    <xf numFmtId="4" fontId="2" fillId="0" borderId="8" xfId="2" applyNumberFormat="1" applyFont="1" applyFill="1" applyBorder="1" applyAlignment="1">
      <alignment horizontal="center" vertical="center"/>
    </xf>
    <xf numFmtId="3" fontId="5" fillId="0" borderId="0" xfId="0" applyNumberFormat="1" applyFont="1"/>
    <xf numFmtId="0" fontId="6" fillId="4" borderId="8" xfId="8" applyFont="1" applyFill="1" applyBorder="1" applyAlignment="1">
      <alignment horizontal="center" vertical="center"/>
    </xf>
    <xf numFmtId="0" fontId="3" fillId="6" borderId="8" xfId="8" applyFont="1" applyFill="1" applyBorder="1"/>
    <xf numFmtId="167" fontId="4" fillId="6" borderId="8" xfId="8" applyNumberFormat="1" applyFont="1" applyFill="1" applyBorder="1" applyAlignment="1">
      <alignment horizontal="center"/>
    </xf>
    <xf numFmtId="9" fontId="4" fillId="6" borderId="8" xfId="8" applyNumberFormat="1" applyFont="1" applyFill="1" applyBorder="1" applyAlignment="1">
      <alignment horizontal="center"/>
    </xf>
    <xf numFmtId="0" fontId="3" fillId="4" borderId="2" xfId="2" applyFont="1" applyFill="1" applyBorder="1" applyAlignment="1">
      <alignment horizontal="center" vertical="center" wrapText="1"/>
    </xf>
    <xf numFmtId="10" fontId="2" fillId="5" borderId="8" xfId="2" applyNumberFormat="1" applyFont="1" applyFill="1" applyBorder="1" applyAlignment="1">
      <alignment horizontal="center" vertical="center" wrapText="1"/>
    </xf>
    <xf numFmtId="0" fontId="9" fillId="4" borderId="8" xfId="0" applyFont="1" applyFill="1" applyBorder="1" applyAlignment="1">
      <alignment horizontal="center" wrapText="1"/>
    </xf>
    <xf numFmtId="0" fontId="6" fillId="4" borderId="8" xfId="4" applyFont="1" applyFill="1" applyBorder="1" applyAlignment="1">
      <alignment horizontal="center" vertical="center"/>
    </xf>
    <xf numFmtId="0" fontId="15" fillId="7" borderId="17" xfId="4" applyFont="1" applyFill="1" applyBorder="1" applyAlignment="1">
      <alignment horizontal="left" vertical="center" wrapText="1"/>
    </xf>
    <xf numFmtId="0" fontId="15" fillId="7" borderId="7" xfId="4" applyFont="1" applyFill="1" applyBorder="1" applyAlignment="1">
      <alignment horizontal="left" vertical="center" wrapText="1"/>
    </xf>
    <xf numFmtId="0" fontId="15" fillId="7" borderId="3" xfId="4" applyFont="1" applyFill="1" applyBorder="1" applyAlignment="1">
      <alignment horizontal="left" vertical="center" wrapText="1"/>
    </xf>
    <xf numFmtId="0" fontId="14" fillId="7" borderId="17" xfId="4" applyFont="1" applyFill="1" applyBorder="1" applyAlignment="1">
      <alignment horizontal="center" vertical="center"/>
    </xf>
    <xf numFmtId="0" fontId="14" fillId="7" borderId="7" xfId="4" applyFont="1" applyFill="1" applyBorder="1" applyAlignment="1">
      <alignment horizontal="center" vertical="center"/>
    </xf>
    <xf numFmtId="0" fontId="14" fillId="7" borderId="3" xfId="4" applyFont="1" applyFill="1" applyBorder="1" applyAlignment="1">
      <alignment horizontal="center" vertical="center"/>
    </xf>
    <xf numFmtId="0" fontId="8" fillId="4" borderId="1" xfId="4" applyFont="1" applyFill="1" applyBorder="1" applyAlignment="1">
      <alignment horizontal="center" vertical="center"/>
    </xf>
    <xf numFmtId="0" fontId="8" fillId="4" borderId="10" xfId="4" applyFont="1" applyFill="1" applyBorder="1" applyAlignment="1">
      <alignment horizontal="center" vertical="center"/>
    </xf>
    <xf numFmtId="0" fontId="8" fillId="4" borderId="19" xfId="4" applyFont="1" applyFill="1" applyBorder="1" applyAlignment="1">
      <alignment horizontal="center" vertical="center"/>
    </xf>
    <xf numFmtId="0" fontId="3" fillId="0" borderId="8" xfId="2" applyFont="1" applyFill="1" applyBorder="1" applyAlignment="1">
      <alignment horizontal="center" vertical="center" wrapText="1"/>
    </xf>
    <xf numFmtId="0" fontId="2" fillId="0" borderId="8" xfId="2" applyFont="1" applyBorder="1" applyAlignment="1">
      <alignment wrapText="1"/>
    </xf>
    <xf numFmtId="0" fontId="3" fillId="4" borderId="15" xfId="2" applyFont="1" applyFill="1" applyBorder="1" applyAlignment="1">
      <alignment horizontal="right" vertical="center" wrapText="1"/>
    </xf>
    <xf numFmtId="0" fontId="3" fillId="4" borderId="16" xfId="2" applyFont="1" applyFill="1" applyBorder="1" applyAlignment="1">
      <alignment horizontal="right" vertical="center" wrapText="1"/>
    </xf>
    <xf numFmtId="0" fontId="3" fillId="4" borderId="2" xfId="2" applyFont="1" applyFill="1" applyBorder="1" applyAlignment="1">
      <alignment horizontal="right" vertical="center" wrapText="1"/>
    </xf>
    <xf numFmtId="0" fontId="3" fillId="3" borderId="16"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5" borderId="8" xfId="2" applyFont="1" applyFill="1" applyBorder="1" applyAlignment="1">
      <alignment horizontal="center" vertical="center" wrapText="1"/>
    </xf>
    <xf numFmtId="0" fontId="3" fillId="3" borderId="8" xfId="2" applyFont="1" applyFill="1" applyBorder="1" applyAlignment="1">
      <alignment horizontal="center" vertical="center" wrapText="1"/>
    </xf>
    <xf numFmtId="0" fontId="5" fillId="0" borderId="15" xfId="0" applyFont="1" applyBorder="1" applyAlignment="1">
      <alignment horizontal="center"/>
    </xf>
    <xf numFmtId="0" fontId="5" fillId="0" borderId="16" xfId="0" applyFont="1" applyBorder="1" applyAlignment="1">
      <alignment horizontal="center"/>
    </xf>
    <xf numFmtId="0" fontId="5" fillId="0" borderId="2" xfId="0" applyFont="1" applyBorder="1" applyAlignment="1">
      <alignment horizontal="center"/>
    </xf>
    <xf numFmtId="0" fontId="5" fillId="0" borderId="8" xfId="0" applyFont="1" applyBorder="1" applyAlignment="1">
      <alignment horizontal="center"/>
    </xf>
    <xf numFmtId="0" fontId="3" fillId="2" borderId="8" xfId="2" applyFont="1" applyFill="1" applyBorder="1" applyAlignment="1">
      <alignment horizontal="center" vertical="center" wrapText="1" shrinkToFit="1"/>
    </xf>
    <xf numFmtId="0" fontId="3" fillId="0" borderId="8" xfId="2" applyFont="1" applyBorder="1" applyAlignment="1">
      <alignment horizontal="left" vertical="center" wrapText="1"/>
    </xf>
    <xf numFmtId="0" fontId="18" fillId="0" borderId="20" xfId="0" applyFont="1" applyBorder="1" applyAlignment="1">
      <alignment horizontal="center" vertical="center"/>
    </xf>
    <xf numFmtId="0" fontId="18" fillId="0" borderId="14" xfId="0" applyFont="1" applyBorder="1" applyAlignment="1">
      <alignment horizontal="center" vertical="center"/>
    </xf>
    <xf numFmtId="0" fontId="18" fillId="0" borderId="11" xfId="0" applyFont="1" applyBorder="1" applyAlignment="1">
      <alignment horizontal="center" vertical="center"/>
    </xf>
    <xf numFmtId="0" fontId="18" fillId="0" borderId="21" xfId="0" applyFont="1" applyBorder="1" applyAlignment="1">
      <alignment horizontal="center" vertical="center"/>
    </xf>
    <xf numFmtId="0" fontId="18" fillId="0" borderId="0" xfId="0" applyFont="1" applyBorder="1" applyAlignment="1">
      <alignment horizontal="center" vertical="center"/>
    </xf>
    <xf numFmtId="0" fontId="18" fillId="0" borderId="6" xfId="0" applyFont="1" applyBorder="1" applyAlignment="1">
      <alignment horizontal="center" vertical="center"/>
    </xf>
    <xf numFmtId="0" fontId="18" fillId="0" borderId="22"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3" fillId="4" borderId="8" xfId="2" applyFont="1" applyFill="1" applyBorder="1" applyAlignment="1">
      <alignment horizontal="right" vertical="center" wrapText="1"/>
    </xf>
    <xf numFmtId="0" fontId="2" fillId="0" borderId="9" xfId="2" applyFont="1" applyFill="1" applyBorder="1" applyAlignment="1">
      <alignment horizontal="center" vertical="center" wrapText="1"/>
    </xf>
    <xf numFmtId="0" fontId="2" fillId="0" borderId="7" xfId="2" applyFont="1" applyFill="1" applyBorder="1" applyAlignment="1">
      <alignment horizontal="center" vertical="center" wrapText="1"/>
    </xf>
    <xf numFmtId="0" fontId="3" fillId="5" borderId="9" xfId="2" applyFont="1" applyFill="1" applyBorder="1" applyAlignment="1">
      <alignment horizontal="center" vertical="center" wrapText="1"/>
    </xf>
    <xf numFmtId="0" fontId="3" fillId="5" borderId="3" xfId="2" applyFont="1" applyFill="1" applyBorder="1" applyAlignment="1">
      <alignment horizontal="center" vertical="center" wrapText="1"/>
    </xf>
    <xf numFmtId="10" fontId="2" fillId="5" borderId="9" xfId="2" applyNumberFormat="1" applyFont="1" applyFill="1" applyBorder="1" applyAlignment="1">
      <alignment horizontal="center" vertical="center" wrapText="1"/>
    </xf>
    <xf numFmtId="10" fontId="2" fillId="5" borderId="7" xfId="2" applyNumberFormat="1"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7" xfId="2" applyFont="1" applyFill="1" applyBorder="1" applyAlignment="1">
      <alignment horizontal="center" vertical="center" wrapText="1"/>
    </xf>
    <xf numFmtId="0" fontId="5" fillId="0" borderId="3" xfId="2" applyFont="1" applyFill="1" applyBorder="1" applyAlignment="1">
      <alignment horizontal="center" vertical="center" wrapText="1"/>
    </xf>
    <xf numFmtId="10" fontId="2" fillId="5" borderId="3" xfId="2" applyNumberFormat="1"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8" xfId="2" applyFont="1" applyBorder="1" applyAlignment="1">
      <alignment horizontal="center" wrapText="1"/>
    </xf>
    <xf numFmtId="0" fontId="19" fillId="0" borderId="14" xfId="2" applyFont="1" applyBorder="1" applyAlignment="1">
      <alignment horizontal="center" vertical="center" wrapText="1"/>
    </xf>
    <xf numFmtId="0" fontId="19" fillId="0" borderId="11" xfId="2" applyFont="1" applyBorder="1" applyAlignment="1">
      <alignment horizontal="center" vertical="center" wrapText="1"/>
    </xf>
    <xf numFmtId="0" fontId="19" fillId="0" borderId="0" xfId="2" applyFont="1" applyBorder="1" applyAlignment="1">
      <alignment horizontal="center" vertical="center" wrapText="1"/>
    </xf>
    <xf numFmtId="0" fontId="19" fillId="0" borderId="6" xfId="2" applyFont="1" applyBorder="1" applyAlignment="1">
      <alignment horizontal="center" vertical="center" wrapText="1"/>
    </xf>
    <xf numFmtId="0" fontId="19" fillId="0" borderId="4" xfId="2" applyFont="1" applyBorder="1" applyAlignment="1">
      <alignment horizontal="center" vertical="center" wrapText="1"/>
    </xf>
    <xf numFmtId="0" fontId="19" fillId="0" borderId="5" xfId="2" applyFont="1" applyBorder="1" applyAlignment="1">
      <alignment horizontal="center" vertical="center" wrapText="1"/>
    </xf>
    <xf numFmtId="0" fontId="3" fillId="3" borderId="9"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10" fillId="3" borderId="8" xfId="2" applyFont="1" applyFill="1" applyBorder="1" applyAlignment="1">
      <alignment horizontal="center" vertical="center"/>
    </xf>
    <xf numFmtId="167" fontId="2" fillId="5" borderId="9" xfId="2" applyNumberFormat="1" applyFont="1" applyFill="1" applyBorder="1" applyAlignment="1">
      <alignment horizontal="center" vertical="center" wrapText="1"/>
    </xf>
    <xf numFmtId="167" fontId="2" fillId="5" borderId="3" xfId="2" applyNumberFormat="1" applyFont="1" applyFill="1" applyBorder="1" applyAlignment="1">
      <alignment horizontal="center" vertical="center" wrapText="1"/>
    </xf>
    <xf numFmtId="0" fontId="2" fillId="0" borderId="9" xfId="2" applyFont="1" applyBorder="1" applyAlignment="1">
      <alignment horizontal="center" vertical="center" wrapText="1"/>
    </xf>
    <xf numFmtId="0" fontId="2" fillId="0" borderId="7" xfId="2" applyFont="1" applyBorder="1" applyAlignment="1">
      <alignment horizontal="center" vertical="center" wrapText="1"/>
    </xf>
    <xf numFmtId="0" fontId="2" fillId="0" borderId="15" xfId="2" applyFont="1" applyBorder="1" applyAlignment="1">
      <alignment horizontal="center"/>
    </xf>
    <xf numFmtId="0" fontId="2" fillId="0" borderId="16" xfId="2" applyFont="1" applyBorder="1" applyAlignment="1">
      <alignment horizontal="center"/>
    </xf>
    <xf numFmtId="0" fontId="2" fillId="0" borderId="2" xfId="2" applyFont="1" applyBorder="1" applyAlignment="1">
      <alignment horizontal="center"/>
    </xf>
    <xf numFmtId="10" fontId="2" fillId="5" borderId="8" xfId="2" applyNumberFormat="1" applyFont="1" applyFill="1" applyBorder="1" applyAlignment="1">
      <alignment horizontal="center" vertical="center" wrapText="1"/>
    </xf>
    <xf numFmtId="0" fontId="3" fillId="3" borderId="8" xfId="2" applyFont="1" applyFill="1" applyBorder="1" applyAlignment="1">
      <alignment horizontal="center" vertical="center"/>
    </xf>
    <xf numFmtId="0" fontId="3" fillId="4" borderId="8" xfId="2" applyFont="1" applyFill="1" applyBorder="1" applyAlignment="1">
      <alignment horizontal="center" vertical="center" wrapText="1" shrinkToFit="1"/>
    </xf>
    <xf numFmtId="0" fontId="0" fillId="0" borderId="8" xfId="0" applyBorder="1" applyAlignment="1">
      <alignment horizontal="center" vertical="center"/>
    </xf>
    <xf numFmtId="0" fontId="3" fillId="0" borderId="9" xfId="2" applyFont="1" applyFill="1" applyBorder="1" applyAlignment="1">
      <alignment horizontal="center" vertical="center" wrapText="1"/>
    </xf>
    <xf numFmtId="0" fontId="3" fillId="0" borderId="3" xfId="2" applyFont="1" applyFill="1" applyBorder="1" applyAlignment="1">
      <alignment horizontal="center" vertical="center" wrapText="1"/>
    </xf>
    <xf numFmtId="0" fontId="2" fillId="0" borderId="8" xfId="2" applyFont="1" applyBorder="1" applyAlignment="1">
      <alignment horizontal="center"/>
    </xf>
    <xf numFmtId="0" fontId="5" fillId="0" borderId="8" xfId="0" applyFont="1" applyBorder="1" applyAlignment="1">
      <alignment horizontal="right"/>
    </xf>
    <xf numFmtId="0" fontId="3" fillId="4" borderId="8" xfId="2" applyFont="1" applyFill="1" applyBorder="1" applyAlignment="1">
      <alignment horizontal="right" vertical="center"/>
    </xf>
    <xf numFmtId="0" fontId="5" fillId="0" borderId="8" xfId="0" applyFont="1" applyBorder="1" applyAlignment="1">
      <alignment wrapText="1"/>
    </xf>
    <xf numFmtId="0" fontId="2" fillId="0" borderId="3" xfId="2" applyFont="1" applyBorder="1" applyAlignment="1">
      <alignment horizontal="center" vertical="center" wrapText="1"/>
    </xf>
    <xf numFmtId="0" fontId="3" fillId="0" borderId="8" xfId="2" applyFont="1" applyBorder="1" applyAlignment="1">
      <alignment horizontal="center" vertical="top" wrapText="1"/>
    </xf>
  </cellXfs>
  <cellStyles count="25">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Millares" xfId="3" builtinId="3"/>
    <cellStyle name="Millares [0]" xfId="24" builtinId="6"/>
    <cellStyle name="Millares [0] 2" xfId="6" xr:uid="{00000000-0005-0000-0000-00000E000000}"/>
    <cellStyle name="Moneda" xfId="9" builtinId="4"/>
    <cellStyle name="Moneda 2" xfId="10" xr:uid="{00000000-0005-0000-0000-000010000000}"/>
    <cellStyle name="Moneda 2 2" xfId="11" xr:uid="{00000000-0005-0000-0000-000011000000}"/>
    <cellStyle name="Normal" xfId="0" builtinId="0"/>
    <cellStyle name="Normal 2" xfId="2" xr:uid="{00000000-0005-0000-0000-000013000000}"/>
    <cellStyle name="Normal 2 2" xfId="7" xr:uid="{00000000-0005-0000-0000-000014000000}"/>
    <cellStyle name="Normal 3" xfId="4" xr:uid="{00000000-0005-0000-0000-000015000000}"/>
    <cellStyle name="Normal 3 2" xfId="8" xr:uid="{00000000-0005-0000-0000-000016000000}"/>
    <cellStyle name="Porcentaje" xfId="1" builtinId="5"/>
    <cellStyle name="Porcentual 2" xfId="5"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707573</xdr:colOff>
      <xdr:row>0</xdr:row>
      <xdr:rowOff>68038</xdr:rowOff>
    </xdr:from>
    <xdr:to>
      <xdr:col>1</xdr:col>
      <xdr:colOff>1265465</xdr:colOff>
      <xdr:row>2</xdr:row>
      <xdr:rowOff>244928</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07573" y="68038"/>
          <a:ext cx="2000249" cy="80281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680357</xdr:colOff>
      <xdr:row>0</xdr:row>
      <xdr:rowOff>95251</xdr:rowOff>
    </xdr:from>
    <xdr:to>
      <xdr:col>1</xdr:col>
      <xdr:colOff>960111</xdr:colOff>
      <xdr:row>2</xdr:row>
      <xdr:rowOff>176892</xdr:rowOff>
    </xdr:to>
    <xdr:pic>
      <xdr:nvPicPr>
        <xdr:cNvPr id="3" name="Imagen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680357" y="95251"/>
          <a:ext cx="1762933" cy="70757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503465</xdr:colOff>
      <xdr:row>0</xdr:row>
      <xdr:rowOff>1</xdr:rowOff>
    </xdr:from>
    <xdr:to>
      <xdr:col>1</xdr:col>
      <xdr:colOff>1014541</xdr:colOff>
      <xdr:row>2</xdr:row>
      <xdr:rowOff>353785</xdr:rowOff>
    </xdr:to>
    <xdr:pic>
      <xdr:nvPicPr>
        <xdr:cNvPr id="4" name="Imagen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503465" y="1"/>
          <a:ext cx="1762933" cy="7075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1020535</xdr:colOff>
      <xdr:row>0</xdr:row>
      <xdr:rowOff>54428</xdr:rowOff>
    </xdr:from>
    <xdr:to>
      <xdr:col>1</xdr:col>
      <xdr:colOff>1510391</xdr:colOff>
      <xdr:row>2</xdr:row>
      <xdr:rowOff>217711</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020535" y="54428"/>
          <a:ext cx="2000249" cy="8028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1061357</xdr:colOff>
      <xdr:row>0</xdr:row>
      <xdr:rowOff>0</xdr:rowOff>
    </xdr:from>
    <xdr:to>
      <xdr:col>2</xdr:col>
      <xdr:colOff>190500</xdr:colOff>
      <xdr:row>2</xdr:row>
      <xdr:rowOff>143938</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061357" y="0"/>
          <a:ext cx="1782536" cy="7154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830036</xdr:colOff>
      <xdr:row>0</xdr:row>
      <xdr:rowOff>0</xdr:rowOff>
    </xdr:from>
    <xdr:to>
      <xdr:col>1</xdr:col>
      <xdr:colOff>1292679</xdr:colOff>
      <xdr:row>2</xdr:row>
      <xdr:rowOff>211974</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830036" y="0"/>
          <a:ext cx="1782536" cy="7154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1115786</xdr:colOff>
      <xdr:row>0</xdr:row>
      <xdr:rowOff>13607</xdr:rowOff>
    </xdr:from>
    <xdr:to>
      <xdr:col>2</xdr:col>
      <xdr:colOff>285751</xdr:colOff>
      <xdr:row>2</xdr:row>
      <xdr:rowOff>307224</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115786" y="13607"/>
          <a:ext cx="1782536" cy="7154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938893</xdr:colOff>
      <xdr:row>0</xdr:row>
      <xdr:rowOff>0</xdr:rowOff>
    </xdr:from>
    <xdr:to>
      <xdr:col>1</xdr:col>
      <xdr:colOff>1381933</xdr:colOff>
      <xdr:row>2</xdr:row>
      <xdr:rowOff>353784</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938893" y="0"/>
          <a:ext cx="1762933" cy="7075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911678</xdr:colOff>
      <xdr:row>0</xdr:row>
      <xdr:rowOff>27214</xdr:rowOff>
    </xdr:from>
    <xdr:to>
      <xdr:col>1</xdr:col>
      <xdr:colOff>1354718</xdr:colOff>
      <xdr:row>2</xdr:row>
      <xdr:rowOff>380998</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911678" y="27214"/>
          <a:ext cx="1762933" cy="7075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149680</xdr:colOff>
      <xdr:row>0</xdr:row>
      <xdr:rowOff>0</xdr:rowOff>
    </xdr:from>
    <xdr:to>
      <xdr:col>2</xdr:col>
      <xdr:colOff>639537</xdr:colOff>
      <xdr:row>2</xdr:row>
      <xdr:rowOff>75902</xdr:rowOff>
    </xdr:to>
    <xdr:pic>
      <xdr:nvPicPr>
        <xdr:cNvPr id="4" name="Imagen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1578430" y="0"/>
          <a:ext cx="1782536" cy="71543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571502</xdr:colOff>
      <xdr:row>0</xdr:row>
      <xdr:rowOff>0</xdr:rowOff>
    </xdr:from>
    <xdr:to>
      <xdr:col>1</xdr:col>
      <xdr:colOff>1034145</xdr:colOff>
      <xdr:row>2</xdr:row>
      <xdr:rowOff>361652</xdr:rowOff>
    </xdr:to>
    <xdr:pic>
      <xdr:nvPicPr>
        <xdr:cNvPr id="3" name="Imagen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571502" y="0"/>
          <a:ext cx="1782536" cy="7154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B2:D33"/>
  <sheetViews>
    <sheetView showGridLines="0" workbookViewId="0">
      <selection activeCell="D4" sqref="D4"/>
    </sheetView>
  </sheetViews>
  <sheetFormatPr baseColWidth="10" defaultColWidth="10.85546875" defaultRowHeight="15" x14ac:dyDescent="0.25"/>
  <cols>
    <col min="1" max="1" width="10.85546875" style="7"/>
    <col min="2" max="2" width="30.28515625" style="7" customWidth="1"/>
    <col min="3" max="3" width="25.140625" style="7" customWidth="1"/>
    <col min="4" max="4" width="28.5703125" style="7" customWidth="1"/>
    <col min="5" max="16384" width="10.85546875" style="7"/>
  </cols>
  <sheetData>
    <row r="2" spans="2:4" ht="31.5" customHeight="1" x14ac:dyDescent="0.25">
      <c r="B2" s="200" t="s">
        <v>110</v>
      </c>
      <c r="C2" s="200"/>
      <c r="D2" s="200"/>
    </row>
    <row r="3" spans="2:4" x14ac:dyDescent="0.25">
      <c r="B3" s="6" t="s">
        <v>84</v>
      </c>
      <c r="C3" s="6" t="s">
        <v>77</v>
      </c>
      <c r="D3" s="6" t="s">
        <v>15</v>
      </c>
    </row>
    <row r="4" spans="2:4" ht="45" x14ac:dyDescent="0.25">
      <c r="B4" s="5" t="s">
        <v>111</v>
      </c>
      <c r="C4" s="5" t="s">
        <v>112</v>
      </c>
      <c r="D4" s="5" t="s">
        <v>113</v>
      </c>
    </row>
    <row r="5" spans="2:4" x14ac:dyDescent="0.25">
      <c r="B5" s="8"/>
      <c r="C5" s="8"/>
      <c r="D5" s="8"/>
    </row>
    <row r="6" spans="2:4" x14ac:dyDescent="0.25">
      <c r="B6" s="8"/>
      <c r="C6" s="8"/>
      <c r="D6" s="8"/>
    </row>
    <row r="7" spans="2:4" x14ac:dyDescent="0.25">
      <c r="B7" s="8"/>
      <c r="C7" s="8"/>
      <c r="D7" s="8"/>
    </row>
    <row r="8" spans="2:4" x14ac:dyDescent="0.25">
      <c r="B8" s="8"/>
      <c r="C8" s="8"/>
      <c r="D8" s="8"/>
    </row>
    <row r="9" spans="2:4" x14ac:dyDescent="0.25">
      <c r="B9" s="8"/>
      <c r="C9" s="8"/>
      <c r="D9" s="8"/>
    </row>
    <row r="10" spans="2:4" x14ac:dyDescent="0.25">
      <c r="B10" s="8"/>
      <c r="C10" s="8"/>
      <c r="D10" s="8"/>
    </row>
    <row r="11" spans="2:4" x14ac:dyDescent="0.25">
      <c r="B11" s="8"/>
      <c r="C11" s="8"/>
      <c r="D11" s="8"/>
    </row>
    <row r="12" spans="2:4" x14ac:dyDescent="0.25">
      <c r="B12" s="8"/>
      <c r="C12" s="8"/>
      <c r="D12" s="8"/>
    </row>
    <row r="13" spans="2:4" x14ac:dyDescent="0.25">
      <c r="B13" s="8"/>
      <c r="C13" s="8"/>
      <c r="D13" s="8"/>
    </row>
    <row r="14" spans="2:4" x14ac:dyDescent="0.25">
      <c r="B14" s="8"/>
      <c r="C14" s="8"/>
      <c r="D14" s="8"/>
    </row>
    <row r="15" spans="2:4" x14ac:dyDescent="0.25">
      <c r="B15" s="8"/>
      <c r="C15" s="8"/>
      <c r="D15" s="8"/>
    </row>
    <row r="16" spans="2:4" x14ac:dyDescent="0.25">
      <c r="B16" s="8"/>
      <c r="C16" s="8"/>
      <c r="D16" s="8"/>
    </row>
    <row r="17" spans="2:4" x14ac:dyDescent="0.25">
      <c r="B17" s="8"/>
      <c r="C17" s="8"/>
      <c r="D17" s="8"/>
    </row>
    <row r="18" spans="2:4" x14ac:dyDescent="0.25">
      <c r="B18" s="8"/>
      <c r="C18" s="8"/>
      <c r="D18" s="8"/>
    </row>
    <row r="19" spans="2:4" x14ac:dyDescent="0.25">
      <c r="B19" s="8"/>
      <c r="D19" s="8"/>
    </row>
    <row r="20" spans="2:4" x14ac:dyDescent="0.25">
      <c r="B20" s="8"/>
    </row>
    <row r="21" spans="2:4" x14ac:dyDescent="0.25">
      <c r="B21" s="8"/>
    </row>
    <row r="22" spans="2:4" x14ac:dyDescent="0.25">
      <c r="B22" s="8"/>
    </row>
    <row r="23" spans="2:4" x14ac:dyDescent="0.25">
      <c r="B23" s="8"/>
    </row>
    <row r="24" spans="2:4" x14ac:dyDescent="0.25">
      <c r="B24" s="8"/>
    </row>
    <row r="25" spans="2:4" x14ac:dyDescent="0.25">
      <c r="B25" s="8"/>
    </row>
    <row r="26" spans="2:4" x14ac:dyDescent="0.25">
      <c r="B26" s="8"/>
    </row>
    <row r="27" spans="2:4" x14ac:dyDescent="0.25">
      <c r="B27" s="8"/>
    </row>
    <row r="28" spans="2:4" x14ac:dyDescent="0.25">
      <c r="B28" s="8"/>
    </row>
    <row r="29" spans="2:4" x14ac:dyDescent="0.25">
      <c r="B29" s="8"/>
    </row>
    <row r="30" spans="2:4" x14ac:dyDescent="0.25">
      <c r="B30" s="8"/>
    </row>
    <row r="31" spans="2:4" x14ac:dyDescent="0.25">
      <c r="B31" s="8"/>
    </row>
    <row r="32" spans="2:4" x14ac:dyDescent="0.25">
      <c r="B32" s="8"/>
    </row>
    <row r="33" spans="2:2" x14ac:dyDescent="0.25">
      <c r="B33" s="8"/>
    </row>
  </sheetData>
  <mergeCells count="1">
    <mergeCell ref="B2:D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sheetPr>
  <dimension ref="A1:AM28"/>
  <sheetViews>
    <sheetView showGridLines="0" zoomScale="70" zoomScaleNormal="70" zoomScalePageLayoutView="85" workbookViewId="0">
      <selection activeCell="M12" sqref="M12"/>
    </sheetView>
  </sheetViews>
  <sheetFormatPr baseColWidth="10" defaultColWidth="0" defaultRowHeight="12.75" customHeight="1" x14ac:dyDescent="0.2"/>
  <cols>
    <col min="1" max="1" width="21.42578125" style="1" customWidth="1"/>
    <col min="2" max="2" width="19.42578125" style="1" customWidth="1"/>
    <col min="3" max="3" width="17.7109375" style="1" customWidth="1"/>
    <col min="4" max="4" width="10.28515625" style="1" customWidth="1"/>
    <col min="5" max="5" width="19" style="1" customWidth="1"/>
    <col min="6" max="6" width="15.28515625" style="1" customWidth="1"/>
    <col min="7" max="7" width="33.28515625" style="1" customWidth="1"/>
    <col min="8" max="8" width="13.140625" style="1" customWidth="1"/>
    <col min="9" max="9" width="20.28515625" style="1" customWidth="1"/>
    <col min="10" max="10" width="14.42578125" style="1" customWidth="1"/>
    <col min="11" max="11" width="13.85546875" style="1" customWidth="1"/>
    <col min="12" max="12" width="10.5703125" style="1" customWidth="1"/>
    <col min="13" max="13" width="15.42578125" style="1" customWidth="1"/>
    <col min="14" max="15" width="17.28515625" style="1" customWidth="1"/>
    <col min="16" max="16" width="16.140625" style="1" customWidth="1"/>
    <col min="17" max="17" width="30.140625" style="1" customWidth="1"/>
    <col min="18" max="18" width="8.7109375" style="1" customWidth="1"/>
    <col min="19" max="39" width="0" style="1" hidden="1" customWidth="1"/>
    <col min="40" max="16384" width="11.42578125" style="1" hidden="1"/>
  </cols>
  <sheetData>
    <row r="1" spans="1:18" ht="18.75" customHeight="1" x14ac:dyDescent="0.2">
      <c r="A1" s="223"/>
      <c r="B1" s="223"/>
      <c r="C1" s="223"/>
      <c r="D1" s="223"/>
      <c r="E1" s="251" t="s">
        <v>262</v>
      </c>
      <c r="F1" s="251"/>
      <c r="G1" s="251"/>
      <c r="H1" s="251"/>
      <c r="I1" s="251"/>
      <c r="J1" s="251"/>
      <c r="K1" s="251"/>
      <c r="L1" s="251"/>
      <c r="M1" s="251"/>
      <c r="N1" s="251"/>
      <c r="O1" s="251"/>
      <c r="P1" s="251"/>
      <c r="Q1" s="252"/>
    </row>
    <row r="2" spans="1:18" ht="30.75" customHeight="1" x14ac:dyDescent="0.2">
      <c r="A2" s="223"/>
      <c r="B2" s="223"/>
      <c r="C2" s="223"/>
      <c r="D2" s="223"/>
      <c r="E2" s="253"/>
      <c r="F2" s="253"/>
      <c r="G2" s="253"/>
      <c r="H2" s="253"/>
      <c r="I2" s="253"/>
      <c r="J2" s="253"/>
      <c r="K2" s="253"/>
      <c r="L2" s="253"/>
      <c r="M2" s="253"/>
      <c r="N2" s="253"/>
      <c r="O2" s="253"/>
      <c r="P2" s="253"/>
      <c r="Q2" s="254"/>
    </row>
    <row r="3" spans="1:18" ht="9.75" customHeight="1" x14ac:dyDescent="0.2">
      <c r="A3" s="223"/>
      <c r="B3" s="223"/>
      <c r="C3" s="223"/>
      <c r="D3" s="223"/>
      <c r="E3" s="255"/>
      <c r="F3" s="255"/>
      <c r="G3" s="255"/>
      <c r="H3" s="255"/>
      <c r="I3" s="255"/>
      <c r="J3" s="255"/>
      <c r="K3" s="255"/>
      <c r="L3" s="255"/>
      <c r="M3" s="255"/>
      <c r="N3" s="255"/>
      <c r="O3" s="255"/>
      <c r="P3" s="255"/>
      <c r="Q3" s="256"/>
    </row>
    <row r="4" spans="1:18" x14ac:dyDescent="0.2">
      <c r="A4" s="225" t="s">
        <v>17</v>
      </c>
      <c r="B4" s="225"/>
      <c r="C4" s="225"/>
      <c r="D4" s="225"/>
      <c r="E4" s="225"/>
      <c r="F4" s="225"/>
      <c r="G4" s="225"/>
      <c r="H4" s="225"/>
      <c r="I4" s="225"/>
      <c r="J4" s="225"/>
      <c r="K4" s="225"/>
      <c r="L4" s="225"/>
      <c r="M4" s="225"/>
      <c r="N4" s="225"/>
      <c r="O4" s="225"/>
      <c r="P4" s="225"/>
      <c r="Q4" s="225"/>
    </row>
    <row r="5" spans="1:18" x14ac:dyDescent="0.2">
      <c r="A5" s="225" t="s">
        <v>73</v>
      </c>
      <c r="B5" s="225"/>
      <c r="C5" s="225"/>
      <c r="D5" s="225"/>
      <c r="E5" s="225"/>
      <c r="F5" s="225"/>
      <c r="G5" s="225"/>
      <c r="H5" s="225"/>
      <c r="I5" s="225"/>
      <c r="J5" s="225"/>
      <c r="K5" s="225"/>
      <c r="L5" s="225"/>
      <c r="M5" s="225"/>
      <c r="N5" s="225"/>
      <c r="O5" s="225"/>
      <c r="P5" s="225"/>
      <c r="Q5" s="225"/>
    </row>
    <row r="6" spans="1:18" x14ac:dyDescent="0.2">
      <c r="A6" s="225" t="s">
        <v>256</v>
      </c>
      <c r="B6" s="225"/>
      <c r="C6" s="225"/>
      <c r="D6" s="225"/>
      <c r="E6" s="225"/>
      <c r="F6" s="225"/>
      <c r="G6" s="225"/>
      <c r="H6" s="225"/>
      <c r="I6" s="225"/>
      <c r="J6" s="225"/>
      <c r="K6" s="225"/>
      <c r="L6" s="225"/>
      <c r="M6" s="225"/>
      <c r="N6" s="225"/>
      <c r="O6" s="225"/>
      <c r="P6" s="225"/>
      <c r="Q6" s="225"/>
    </row>
    <row r="7" spans="1:18" ht="15.75" customHeight="1" x14ac:dyDescent="0.2">
      <c r="A7" s="273"/>
      <c r="B7" s="273"/>
      <c r="C7" s="273"/>
      <c r="D7" s="273"/>
      <c r="E7" s="273"/>
      <c r="F7" s="273"/>
      <c r="G7" s="273"/>
      <c r="H7" s="273"/>
      <c r="I7" s="273"/>
      <c r="J7" s="273"/>
      <c r="K7" s="273"/>
      <c r="L7" s="273"/>
      <c r="M7" s="273"/>
      <c r="N7" s="273"/>
      <c r="O7" s="273"/>
      <c r="P7" s="273"/>
      <c r="Q7" s="273"/>
    </row>
    <row r="8" spans="1:18" ht="15.75" customHeight="1" x14ac:dyDescent="0.2">
      <c r="A8" s="224" t="s">
        <v>1</v>
      </c>
      <c r="B8" s="224"/>
      <c r="C8" s="224"/>
      <c r="D8" s="224"/>
      <c r="E8" s="224"/>
      <c r="F8" s="224"/>
      <c r="G8" s="224"/>
      <c r="H8" s="224"/>
      <c r="I8" s="224"/>
      <c r="J8" s="224"/>
      <c r="K8" s="224"/>
      <c r="L8" s="224"/>
      <c r="M8" s="216"/>
      <c r="N8" s="216"/>
      <c r="O8" s="216"/>
      <c r="P8" s="217"/>
      <c r="Q8" s="198"/>
      <c r="R8" s="10"/>
    </row>
    <row r="9" spans="1:18" ht="11.25" customHeight="1" x14ac:dyDescent="0.2">
      <c r="A9" s="219" t="s">
        <v>81</v>
      </c>
      <c r="B9" s="219" t="s">
        <v>100</v>
      </c>
      <c r="C9" s="257" t="s">
        <v>174</v>
      </c>
      <c r="D9" s="218" t="s">
        <v>2</v>
      </c>
      <c r="E9" s="219" t="s">
        <v>3</v>
      </c>
      <c r="F9" s="219" t="s">
        <v>28</v>
      </c>
      <c r="G9" s="219"/>
      <c r="H9" s="219"/>
      <c r="I9" s="219"/>
      <c r="J9" s="219"/>
      <c r="K9" s="219"/>
      <c r="L9" s="218" t="s">
        <v>2</v>
      </c>
      <c r="M9" s="271" t="s">
        <v>377</v>
      </c>
      <c r="N9" s="218" t="s">
        <v>104</v>
      </c>
      <c r="O9" s="218" t="s">
        <v>4</v>
      </c>
      <c r="P9" s="218" t="s">
        <v>5</v>
      </c>
      <c r="Q9" s="211" t="s">
        <v>378</v>
      </c>
    </row>
    <row r="10" spans="1:18" ht="43.5" customHeight="1" x14ac:dyDescent="0.2">
      <c r="A10" s="219"/>
      <c r="B10" s="219"/>
      <c r="C10" s="258"/>
      <c r="D10" s="218"/>
      <c r="E10" s="219"/>
      <c r="F10" s="57" t="s">
        <v>30</v>
      </c>
      <c r="G10" s="62" t="s">
        <v>29</v>
      </c>
      <c r="H10" s="62" t="s">
        <v>34</v>
      </c>
      <c r="I10" s="57" t="s">
        <v>22</v>
      </c>
      <c r="J10" s="62" t="s">
        <v>35</v>
      </c>
      <c r="K10" s="62" t="s">
        <v>39</v>
      </c>
      <c r="L10" s="218"/>
      <c r="M10" s="272"/>
      <c r="N10" s="218"/>
      <c r="O10" s="218"/>
      <c r="P10" s="218"/>
      <c r="Q10" s="212"/>
    </row>
    <row r="11" spans="1:18" ht="107.25" customHeight="1" x14ac:dyDescent="0.2">
      <c r="A11" s="242" t="s">
        <v>76</v>
      </c>
      <c r="B11" s="245" t="s">
        <v>8</v>
      </c>
      <c r="C11" s="245" t="s">
        <v>222</v>
      </c>
      <c r="D11" s="240">
        <f>+SUM(L11:L13)</f>
        <v>0.09</v>
      </c>
      <c r="E11" s="56" t="s">
        <v>18</v>
      </c>
      <c r="F11" s="99" t="s">
        <v>199</v>
      </c>
      <c r="G11" s="98" t="s">
        <v>87</v>
      </c>
      <c r="H11" s="97" t="s">
        <v>25</v>
      </c>
      <c r="I11" s="98" t="s">
        <v>200</v>
      </c>
      <c r="J11" s="97" t="s">
        <v>46</v>
      </c>
      <c r="K11" s="88">
        <v>255983118</v>
      </c>
      <c r="L11" s="100">
        <v>0.05</v>
      </c>
      <c r="M11" s="88">
        <v>255983118</v>
      </c>
      <c r="N11" s="102">
        <f>+M11/K11</f>
        <v>1</v>
      </c>
      <c r="O11" s="91">
        <f>IF(N11&lt;=100%,N11*L11,L11)</f>
        <v>0.05</v>
      </c>
      <c r="P11" s="91">
        <f>(O11/D17)*100</f>
        <v>0.55555555555555558</v>
      </c>
      <c r="Q11" s="112" t="s">
        <v>309</v>
      </c>
    </row>
    <row r="12" spans="1:18" ht="107.25" customHeight="1" x14ac:dyDescent="0.2">
      <c r="A12" s="243"/>
      <c r="B12" s="246"/>
      <c r="C12" s="246"/>
      <c r="D12" s="241"/>
      <c r="E12" s="129" t="s">
        <v>18</v>
      </c>
      <c r="F12" s="132" t="s">
        <v>223</v>
      </c>
      <c r="G12" s="98" t="s">
        <v>303</v>
      </c>
      <c r="H12" s="129" t="s">
        <v>25</v>
      </c>
      <c r="I12" s="98" t="s">
        <v>224</v>
      </c>
      <c r="J12" s="129" t="s">
        <v>46</v>
      </c>
      <c r="K12" s="139">
        <v>1</v>
      </c>
      <c r="L12" s="134">
        <v>0.01</v>
      </c>
      <c r="M12" s="84">
        <v>0</v>
      </c>
      <c r="N12" s="102">
        <f t="shared" ref="N12:N13" si="0">+M12/K12</f>
        <v>0</v>
      </c>
      <c r="O12" s="91">
        <f>IF(N12&lt;=100%,N12*L12,L12)</f>
        <v>0</v>
      </c>
      <c r="P12" s="91">
        <f>(O12/D17)*100</f>
        <v>0</v>
      </c>
      <c r="Q12" s="112" t="s">
        <v>307</v>
      </c>
    </row>
    <row r="13" spans="1:18" ht="107.25" customHeight="1" x14ac:dyDescent="0.2">
      <c r="A13" s="243"/>
      <c r="B13" s="246"/>
      <c r="C13" s="247"/>
      <c r="D13" s="241"/>
      <c r="E13" s="123" t="s">
        <v>18</v>
      </c>
      <c r="F13" s="123" t="s">
        <v>201</v>
      </c>
      <c r="G13" s="123" t="s">
        <v>98</v>
      </c>
      <c r="H13" s="123" t="s">
        <v>25</v>
      </c>
      <c r="I13" s="123" t="s">
        <v>202</v>
      </c>
      <c r="J13" s="123" t="s">
        <v>46</v>
      </c>
      <c r="K13" s="84">
        <v>8500</v>
      </c>
      <c r="L13" s="124">
        <v>0.03</v>
      </c>
      <c r="M13" s="84">
        <v>8638</v>
      </c>
      <c r="N13" s="102">
        <f t="shared" si="0"/>
        <v>1.0162352941176471</v>
      </c>
      <c r="O13" s="91">
        <f>IF(N13&lt;=100%,N13*L13,L13)</f>
        <v>0.03</v>
      </c>
      <c r="P13" s="91">
        <f>(O13/D17)*100</f>
        <v>0.33333333333333331</v>
      </c>
      <c r="Q13" s="112" t="s">
        <v>308</v>
      </c>
    </row>
    <row r="14" spans="1:18" ht="16.5" customHeight="1" x14ac:dyDescent="0.2">
      <c r="A14" s="235" t="s">
        <v>7</v>
      </c>
      <c r="B14" s="235"/>
      <c r="C14" s="235"/>
      <c r="D14" s="235"/>
      <c r="E14" s="235"/>
      <c r="F14" s="235"/>
      <c r="G14" s="235"/>
      <c r="H14" s="235"/>
      <c r="I14" s="235"/>
      <c r="J14" s="235"/>
      <c r="K14" s="235"/>
      <c r="L14" s="235"/>
      <c r="M14" s="235"/>
      <c r="N14" s="235"/>
      <c r="O14" s="235"/>
      <c r="P14" s="176">
        <f>SUM(P11:P13)</f>
        <v>0.88888888888888884</v>
      </c>
      <c r="Q14" s="172"/>
    </row>
    <row r="15" spans="1:18" x14ac:dyDescent="0.2">
      <c r="P15" s="10"/>
    </row>
    <row r="16" spans="1:18" ht="38.25" customHeight="1" x14ac:dyDescent="0.2">
      <c r="D16" s="65">
        <f>D11</f>
        <v>0.09</v>
      </c>
      <c r="Q16" s="55" t="s">
        <v>257</v>
      </c>
    </row>
    <row r="17" spans="2:16" ht="12.75" customHeight="1" x14ac:dyDescent="0.2">
      <c r="D17" s="1">
        <f>+D16*100</f>
        <v>9</v>
      </c>
    </row>
    <row r="23" spans="2:16" x14ac:dyDescent="0.2">
      <c r="B23" s="11"/>
      <c r="C23" s="11"/>
      <c r="D23" s="11"/>
      <c r="E23" s="11"/>
      <c r="F23" s="11"/>
      <c r="G23" s="11"/>
      <c r="H23" s="11"/>
      <c r="I23" s="11"/>
      <c r="J23" s="11"/>
      <c r="K23" s="11"/>
      <c r="L23" s="11"/>
      <c r="M23" s="11"/>
      <c r="N23" s="11"/>
      <c r="O23" s="11"/>
      <c r="P23" s="11"/>
    </row>
    <row r="24" spans="2:16" x14ac:dyDescent="0.2">
      <c r="B24" s="11"/>
      <c r="C24" s="11"/>
      <c r="D24" s="11"/>
      <c r="E24" s="11"/>
      <c r="F24" s="11"/>
      <c r="G24" s="11"/>
      <c r="H24" s="11"/>
      <c r="I24" s="11"/>
      <c r="J24" s="11"/>
      <c r="K24" s="11"/>
      <c r="L24" s="11"/>
      <c r="M24" s="11"/>
      <c r="N24" s="11"/>
      <c r="O24" s="11"/>
      <c r="P24" s="11"/>
    </row>
    <row r="25" spans="2:16" x14ac:dyDescent="0.2">
      <c r="B25" s="11"/>
      <c r="C25" s="11"/>
      <c r="D25" s="11"/>
      <c r="E25" s="11"/>
      <c r="F25" s="11"/>
      <c r="G25" s="11"/>
      <c r="H25" s="11"/>
      <c r="I25" s="11"/>
      <c r="J25" s="11"/>
      <c r="K25" s="11"/>
      <c r="L25" s="11"/>
      <c r="M25" s="11"/>
      <c r="N25" s="11"/>
      <c r="O25" s="11"/>
      <c r="P25" s="11"/>
    </row>
    <row r="26" spans="2:16" x14ac:dyDescent="0.2">
      <c r="B26" s="11"/>
      <c r="C26" s="11"/>
      <c r="D26" s="11"/>
      <c r="E26" s="11"/>
      <c r="F26" s="11"/>
      <c r="G26" s="11"/>
      <c r="H26" s="11"/>
      <c r="I26" s="11"/>
      <c r="J26" s="11"/>
      <c r="K26" s="11"/>
      <c r="L26" s="11"/>
      <c r="M26" s="11"/>
      <c r="N26" s="11"/>
      <c r="O26" s="11"/>
      <c r="P26" s="11"/>
    </row>
    <row r="27" spans="2:16" x14ac:dyDescent="0.2">
      <c r="B27" s="11"/>
      <c r="C27" s="11"/>
      <c r="D27" s="11"/>
      <c r="E27" s="11"/>
      <c r="F27" s="11"/>
      <c r="G27" s="11"/>
      <c r="H27" s="11"/>
      <c r="I27" s="11"/>
      <c r="J27" s="11"/>
      <c r="K27" s="11"/>
      <c r="L27" s="11"/>
      <c r="M27" s="11"/>
      <c r="N27" s="11"/>
      <c r="O27" s="11"/>
      <c r="P27" s="11"/>
    </row>
    <row r="28" spans="2:16" x14ac:dyDescent="0.2">
      <c r="B28" s="11"/>
      <c r="C28" s="11"/>
      <c r="D28" s="11"/>
      <c r="E28" s="11"/>
      <c r="F28" s="11"/>
      <c r="G28" s="11"/>
      <c r="H28" s="11"/>
      <c r="I28" s="11"/>
      <c r="J28" s="11"/>
      <c r="K28" s="11"/>
      <c r="L28" s="11"/>
      <c r="M28" s="11"/>
      <c r="N28" s="11"/>
      <c r="O28" s="11"/>
      <c r="P28" s="11"/>
    </row>
  </sheetData>
  <mergeCells count="25">
    <mergeCell ref="A4:Q4"/>
    <mergeCell ref="F9:K9"/>
    <mergeCell ref="L9:L10"/>
    <mergeCell ref="A1:D3"/>
    <mergeCell ref="E1:Q3"/>
    <mergeCell ref="A5:Q5"/>
    <mergeCell ref="A6:Q6"/>
    <mergeCell ref="A8:L8"/>
    <mergeCell ref="A7:Q7"/>
    <mergeCell ref="M8:P8"/>
    <mergeCell ref="A11:A13"/>
    <mergeCell ref="B11:B13"/>
    <mergeCell ref="D11:D13"/>
    <mergeCell ref="A14:O14"/>
    <mergeCell ref="Q9:Q10"/>
    <mergeCell ref="N9:N10"/>
    <mergeCell ref="O9:O10"/>
    <mergeCell ref="P9:P10"/>
    <mergeCell ref="E9:E10"/>
    <mergeCell ref="A9:A10"/>
    <mergeCell ref="B9:B10"/>
    <mergeCell ref="D9:D10"/>
    <mergeCell ref="C9:C10"/>
    <mergeCell ref="C11:C13"/>
    <mergeCell ref="M9:M10"/>
  </mergeCells>
  <pageMargins left="0.70866141732283472" right="0.70866141732283472" top="0.74803149606299213" bottom="0.74803149606299213" header="0.31496062992125984" footer="0.31496062992125984"/>
  <pageSetup paperSize="133" scale="7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sheetPr>
  <dimension ref="A1:Q20"/>
  <sheetViews>
    <sheetView showGridLines="0" zoomScale="70" zoomScaleNormal="70" workbookViewId="0">
      <selection activeCell="M11" sqref="M11:M12"/>
    </sheetView>
  </sheetViews>
  <sheetFormatPr baseColWidth="10" defaultRowHeight="12.75" x14ac:dyDescent="0.2"/>
  <cols>
    <col min="1" max="1" width="19.7109375" style="17" customWidth="1"/>
    <col min="2" max="2" width="16.85546875" style="9" customWidth="1"/>
    <col min="3" max="3" width="17" style="9" customWidth="1"/>
    <col min="4" max="4" width="10.140625" style="9" customWidth="1"/>
    <col min="5" max="5" width="14.7109375" style="17" customWidth="1"/>
    <col min="6" max="6" width="19.42578125" style="9" customWidth="1"/>
    <col min="7" max="7" width="26.5703125" style="9" customWidth="1"/>
    <col min="8" max="8" width="10.7109375" style="9" customWidth="1"/>
    <col min="9" max="9" width="26" style="9" customWidth="1"/>
    <col min="10" max="10" width="12.42578125" style="9" customWidth="1"/>
    <col min="11" max="11" width="13.42578125" style="9" customWidth="1"/>
    <col min="12" max="12" width="10.28515625" style="95" customWidth="1"/>
    <col min="13" max="13" width="15.28515625" style="9" customWidth="1"/>
    <col min="14" max="14" width="13" style="17" customWidth="1"/>
    <col min="15" max="15" width="14.85546875" style="17" customWidth="1"/>
    <col min="16" max="16" width="12.42578125" style="17" customWidth="1"/>
    <col min="17" max="17" width="32.28515625" style="9" customWidth="1"/>
    <col min="18" max="16384" width="11.42578125" style="9"/>
  </cols>
  <sheetData>
    <row r="1" spans="1:17" ht="13.5" customHeight="1" x14ac:dyDescent="0.2">
      <c r="A1" s="274" t="s">
        <v>83</v>
      </c>
      <c r="B1" s="274"/>
      <c r="C1" s="140"/>
      <c r="D1" s="251" t="s">
        <v>262</v>
      </c>
      <c r="E1" s="251"/>
      <c r="F1" s="251"/>
      <c r="G1" s="251"/>
      <c r="H1" s="251"/>
      <c r="I1" s="251"/>
      <c r="J1" s="251"/>
      <c r="K1" s="251"/>
      <c r="L1" s="251"/>
      <c r="M1" s="251"/>
      <c r="N1" s="251"/>
      <c r="O1" s="251"/>
      <c r="P1" s="251"/>
      <c r="Q1" s="252"/>
    </row>
    <row r="2" spans="1:17" ht="13.5" customHeight="1" x14ac:dyDescent="0.2">
      <c r="A2" s="274"/>
      <c r="B2" s="274"/>
      <c r="C2" s="141"/>
      <c r="D2" s="253"/>
      <c r="E2" s="253"/>
      <c r="F2" s="253"/>
      <c r="G2" s="253"/>
      <c r="H2" s="253"/>
      <c r="I2" s="253"/>
      <c r="J2" s="253"/>
      <c r="K2" s="253"/>
      <c r="L2" s="253"/>
      <c r="M2" s="253"/>
      <c r="N2" s="253"/>
      <c r="O2" s="253"/>
      <c r="P2" s="253"/>
      <c r="Q2" s="254"/>
    </row>
    <row r="3" spans="1:17" ht="34.5" customHeight="1" x14ac:dyDescent="0.2">
      <c r="A3" s="274"/>
      <c r="B3" s="274"/>
      <c r="C3" s="142"/>
      <c r="D3" s="255"/>
      <c r="E3" s="255"/>
      <c r="F3" s="255"/>
      <c r="G3" s="255"/>
      <c r="H3" s="255"/>
      <c r="I3" s="255"/>
      <c r="J3" s="255"/>
      <c r="K3" s="255"/>
      <c r="L3" s="255"/>
      <c r="M3" s="255"/>
      <c r="N3" s="255"/>
      <c r="O3" s="255"/>
      <c r="P3" s="255"/>
      <c r="Q3" s="256"/>
    </row>
    <row r="4" spans="1:17" x14ac:dyDescent="0.2">
      <c r="A4" s="225" t="s">
        <v>64</v>
      </c>
      <c r="B4" s="225"/>
      <c r="C4" s="225"/>
      <c r="D4" s="225"/>
      <c r="E4" s="225"/>
      <c r="F4" s="225"/>
      <c r="G4" s="225"/>
      <c r="H4" s="225"/>
      <c r="I4" s="225"/>
      <c r="J4" s="225"/>
      <c r="K4" s="225"/>
      <c r="L4" s="225"/>
      <c r="M4" s="225"/>
      <c r="N4" s="225"/>
      <c r="O4" s="225"/>
      <c r="P4" s="225"/>
      <c r="Q4" s="225"/>
    </row>
    <row r="5" spans="1:17" x14ac:dyDescent="0.2">
      <c r="A5" s="225" t="s">
        <v>75</v>
      </c>
      <c r="B5" s="225"/>
      <c r="C5" s="225"/>
      <c r="D5" s="225"/>
      <c r="E5" s="225"/>
      <c r="F5" s="225"/>
      <c r="G5" s="225"/>
      <c r="H5" s="225"/>
      <c r="I5" s="225"/>
      <c r="J5" s="225"/>
      <c r="K5" s="225"/>
      <c r="L5" s="225"/>
      <c r="M5" s="225"/>
      <c r="N5" s="225"/>
      <c r="O5" s="225"/>
      <c r="P5" s="225"/>
      <c r="Q5" s="225"/>
    </row>
    <row r="6" spans="1:17" x14ac:dyDescent="0.2">
      <c r="A6" s="225" t="s">
        <v>256</v>
      </c>
      <c r="B6" s="225"/>
      <c r="C6" s="225"/>
      <c r="D6" s="225"/>
      <c r="E6" s="225"/>
      <c r="F6" s="225"/>
      <c r="G6" s="225"/>
      <c r="H6" s="225"/>
      <c r="I6" s="225"/>
      <c r="J6" s="225"/>
      <c r="K6" s="225"/>
      <c r="L6" s="225"/>
      <c r="M6" s="225"/>
      <c r="N6" s="225"/>
      <c r="O6" s="225"/>
      <c r="P6" s="225"/>
      <c r="Q6" s="225"/>
    </row>
    <row r="7" spans="1:17" x14ac:dyDescent="0.2">
      <c r="A7" s="220"/>
      <c r="B7" s="221"/>
      <c r="C7" s="221"/>
      <c r="D7" s="221"/>
      <c r="E7" s="221"/>
      <c r="F7" s="221"/>
      <c r="G7" s="221"/>
      <c r="H7" s="221"/>
      <c r="I7" s="221"/>
      <c r="J7" s="221"/>
      <c r="K7" s="221"/>
      <c r="L7" s="221"/>
      <c r="M7" s="221"/>
      <c r="N7" s="221"/>
      <c r="O7" s="221"/>
      <c r="P7" s="221"/>
      <c r="Q7" s="222"/>
    </row>
    <row r="8" spans="1:17" ht="12.75" customHeight="1" x14ac:dyDescent="0.2">
      <c r="A8" s="224" t="s">
        <v>1</v>
      </c>
      <c r="B8" s="224"/>
      <c r="C8" s="224"/>
      <c r="D8" s="224"/>
      <c r="E8" s="224"/>
      <c r="F8" s="224"/>
      <c r="G8" s="224"/>
      <c r="H8" s="224"/>
      <c r="I8" s="224"/>
      <c r="J8" s="224"/>
      <c r="K8" s="224"/>
      <c r="L8" s="224"/>
      <c r="M8" s="216"/>
      <c r="N8" s="216"/>
      <c r="O8" s="216"/>
      <c r="P8" s="217"/>
      <c r="Q8" s="130"/>
    </row>
    <row r="9" spans="1:17" ht="12.75" customHeight="1" x14ac:dyDescent="0.2">
      <c r="A9" s="219" t="s">
        <v>81</v>
      </c>
      <c r="B9" s="219" t="s">
        <v>100</v>
      </c>
      <c r="C9" s="257" t="s">
        <v>174</v>
      </c>
      <c r="D9" s="218" t="s">
        <v>2</v>
      </c>
      <c r="E9" s="219" t="s">
        <v>3</v>
      </c>
      <c r="F9" s="259" t="s">
        <v>28</v>
      </c>
      <c r="G9" s="259"/>
      <c r="H9" s="259"/>
      <c r="I9" s="259"/>
      <c r="J9" s="259"/>
      <c r="K9" s="259"/>
      <c r="L9" s="218" t="s">
        <v>2</v>
      </c>
      <c r="M9" s="211" t="s">
        <v>377</v>
      </c>
      <c r="N9" s="218" t="s">
        <v>104</v>
      </c>
      <c r="O9" s="218" t="s">
        <v>4</v>
      </c>
      <c r="P9" s="218" t="s">
        <v>5</v>
      </c>
      <c r="Q9" s="211" t="s">
        <v>378</v>
      </c>
    </row>
    <row r="10" spans="1:17" ht="57.75" customHeight="1" x14ac:dyDescent="0.2">
      <c r="A10" s="219"/>
      <c r="B10" s="219"/>
      <c r="C10" s="258"/>
      <c r="D10" s="218"/>
      <c r="E10" s="219"/>
      <c r="F10" s="25" t="s">
        <v>30</v>
      </c>
      <c r="G10" s="37" t="s">
        <v>29</v>
      </c>
      <c r="H10" s="37" t="s">
        <v>34</v>
      </c>
      <c r="I10" s="25" t="s">
        <v>22</v>
      </c>
      <c r="J10" s="37" t="s">
        <v>35</v>
      </c>
      <c r="K10" s="37" t="s">
        <v>53</v>
      </c>
      <c r="L10" s="218"/>
      <c r="M10" s="211"/>
      <c r="N10" s="218"/>
      <c r="O10" s="218"/>
      <c r="P10" s="218"/>
      <c r="Q10" s="212"/>
    </row>
    <row r="11" spans="1:17" s="1" customFormat="1" ht="86.25" customHeight="1" x14ac:dyDescent="0.2">
      <c r="A11" s="236" t="str">
        <f>+'Plan de desarrollo'!B4</f>
        <v>5. Gobernanza y Gobernabilidad</v>
      </c>
      <c r="B11" s="236" t="str">
        <f>+'Objetivos Estratégicos'!B11</f>
        <v xml:space="preserve">Aumentar el nivel de desempeño individual y colectivo, mediante el desarrollo de competencias. </v>
      </c>
      <c r="C11" s="236" t="s">
        <v>219</v>
      </c>
      <c r="D11" s="240">
        <f>SUM(L11:L14)</f>
        <v>2.4E-2</v>
      </c>
      <c r="E11" s="104" t="s">
        <v>94</v>
      </c>
      <c r="F11" s="104" t="s">
        <v>90</v>
      </c>
      <c r="G11" s="104" t="s">
        <v>91</v>
      </c>
      <c r="H11" s="104" t="s">
        <v>36</v>
      </c>
      <c r="I11" s="104" t="s">
        <v>226</v>
      </c>
      <c r="J11" s="104" t="s">
        <v>21</v>
      </c>
      <c r="K11" s="101">
        <v>1</v>
      </c>
      <c r="L11" s="106">
        <v>5.0000000000000001E-3</v>
      </c>
      <c r="M11" s="101">
        <v>1</v>
      </c>
      <c r="N11" s="116">
        <f>MAX(M11:M11)/K11</f>
        <v>1</v>
      </c>
      <c r="O11" s="113">
        <f>IF(N11&lt;=100%,N11*L11,L11)</f>
        <v>5.0000000000000001E-3</v>
      </c>
      <c r="P11" s="106">
        <f>(O11/$D$20)*100</f>
        <v>0.20833333333333334</v>
      </c>
      <c r="Q11" s="115" t="s">
        <v>373</v>
      </c>
    </row>
    <row r="12" spans="1:17" ht="83.25" customHeight="1" x14ac:dyDescent="0.2">
      <c r="A12" s="237"/>
      <c r="B12" s="237"/>
      <c r="C12" s="237"/>
      <c r="D12" s="241"/>
      <c r="E12" s="104" t="s">
        <v>94</v>
      </c>
      <c r="F12" s="104" t="s">
        <v>92</v>
      </c>
      <c r="G12" s="104" t="s">
        <v>93</v>
      </c>
      <c r="H12" s="104" t="s">
        <v>36</v>
      </c>
      <c r="I12" s="104" t="s">
        <v>227</v>
      </c>
      <c r="J12" s="104" t="s">
        <v>21</v>
      </c>
      <c r="K12" s="101">
        <v>1</v>
      </c>
      <c r="L12" s="106">
        <v>5.0000000000000001E-3</v>
      </c>
      <c r="M12" s="101">
        <v>1.05</v>
      </c>
      <c r="N12" s="116">
        <f>MAX(M12:M12)/K12</f>
        <v>1.05</v>
      </c>
      <c r="O12" s="106">
        <f>IF(N12&lt;=100%,N12*L12,L12)</f>
        <v>5.0000000000000001E-3</v>
      </c>
      <c r="P12" s="137">
        <f t="shared" ref="P12:P14" si="0">(O12/$D$20)*100</f>
        <v>0.20833333333333334</v>
      </c>
      <c r="Q12" s="67" t="s">
        <v>298</v>
      </c>
    </row>
    <row r="13" spans="1:17" s="1" customFormat="1" ht="81" customHeight="1" x14ac:dyDescent="0.2">
      <c r="A13" s="237"/>
      <c r="B13" s="237"/>
      <c r="C13" s="237"/>
      <c r="D13" s="241"/>
      <c r="E13" s="135" t="s">
        <v>94</v>
      </c>
      <c r="F13" s="135" t="s">
        <v>106</v>
      </c>
      <c r="G13" s="135" t="s">
        <v>107</v>
      </c>
      <c r="H13" s="135" t="s">
        <v>23</v>
      </c>
      <c r="I13" s="135" t="s">
        <v>228</v>
      </c>
      <c r="J13" s="135" t="s">
        <v>46</v>
      </c>
      <c r="K13" s="101">
        <v>0.75</v>
      </c>
      <c r="L13" s="106">
        <v>5.0000000000000001E-3</v>
      </c>
      <c r="M13" s="101">
        <v>0.69</v>
      </c>
      <c r="N13" s="116">
        <f>MAX(M13:M13)/K13</f>
        <v>0.91999999999999993</v>
      </c>
      <c r="O13" s="106">
        <f>IF(N13&lt;=100%,N13*L13,L13)</f>
        <v>4.5999999999999999E-3</v>
      </c>
      <c r="P13" s="137">
        <f t="shared" si="0"/>
        <v>0.19166666666666668</v>
      </c>
      <c r="Q13" s="115"/>
    </row>
    <row r="14" spans="1:17" ht="117" customHeight="1" x14ac:dyDescent="0.2">
      <c r="A14" s="237"/>
      <c r="B14" s="237"/>
      <c r="C14" s="249"/>
      <c r="D14" s="248"/>
      <c r="E14" s="104" t="s">
        <v>94</v>
      </c>
      <c r="F14" s="105" t="s">
        <v>230</v>
      </c>
      <c r="G14" s="105" t="s">
        <v>231</v>
      </c>
      <c r="H14" s="105" t="s">
        <v>36</v>
      </c>
      <c r="I14" s="104" t="s">
        <v>229</v>
      </c>
      <c r="J14" s="104" t="s">
        <v>21</v>
      </c>
      <c r="K14" s="101">
        <v>1</v>
      </c>
      <c r="L14" s="106">
        <v>8.9999999999999993E-3</v>
      </c>
      <c r="M14" s="101">
        <v>0.83</v>
      </c>
      <c r="N14" s="116">
        <f>MAX(M14:M14)/K14</f>
        <v>0.83</v>
      </c>
      <c r="O14" s="107">
        <f>IF(N14&lt;=100%,N14*L14,L14)</f>
        <v>7.4699999999999992E-3</v>
      </c>
      <c r="P14" s="137">
        <f t="shared" si="0"/>
        <v>0.31124999999999997</v>
      </c>
      <c r="Q14" s="110" t="s">
        <v>374</v>
      </c>
    </row>
    <row r="15" spans="1:17" ht="19.5" customHeight="1" x14ac:dyDescent="0.2">
      <c r="A15" s="235" t="s">
        <v>7</v>
      </c>
      <c r="B15" s="235"/>
      <c r="C15" s="235"/>
      <c r="D15" s="235"/>
      <c r="E15" s="235"/>
      <c r="F15" s="235"/>
      <c r="G15" s="235"/>
      <c r="H15" s="235"/>
      <c r="I15" s="235"/>
      <c r="J15" s="235"/>
      <c r="K15" s="235"/>
      <c r="L15" s="235"/>
      <c r="M15" s="235"/>
      <c r="N15" s="235"/>
      <c r="O15" s="235"/>
      <c r="P15" s="171">
        <f>SUM(P11:P14)</f>
        <v>0.91958333333333342</v>
      </c>
      <c r="Q15" s="172"/>
    </row>
    <row r="17" spans="4:17" ht="36" x14ac:dyDescent="0.2">
      <c r="Q17" s="55" t="s">
        <v>257</v>
      </c>
    </row>
    <row r="19" spans="4:17" x14ac:dyDescent="0.2">
      <c r="D19" s="49">
        <f>SUM(D11:D14)</f>
        <v>2.4E-2</v>
      </c>
    </row>
    <row r="20" spans="4:17" x14ac:dyDescent="0.2">
      <c r="D20" s="9">
        <f>+D19*100</f>
        <v>2.4</v>
      </c>
    </row>
  </sheetData>
  <mergeCells count="25">
    <mergeCell ref="A15:O15"/>
    <mergeCell ref="C11:C14"/>
    <mergeCell ref="M8:P8"/>
    <mergeCell ref="A8:L8"/>
    <mergeCell ref="A9:A10"/>
    <mergeCell ref="B9:B10"/>
    <mergeCell ref="A11:A14"/>
    <mergeCell ref="B11:B14"/>
    <mergeCell ref="D11:D14"/>
    <mergeCell ref="N9:N10"/>
    <mergeCell ref="O9:O10"/>
    <mergeCell ref="M9:M10"/>
    <mergeCell ref="A1:B3"/>
    <mergeCell ref="F9:K9"/>
    <mergeCell ref="L9:L10"/>
    <mergeCell ref="A4:Q4"/>
    <mergeCell ref="C9:C10"/>
    <mergeCell ref="D1:Q3"/>
    <mergeCell ref="Q9:Q10"/>
    <mergeCell ref="P9:P10"/>
    <mergeCell ref="D9:D10"/>
    <mergeCell ref="E9:E10"/>
    <mergeCell ref="A5:Q5"/>
    <mergeCell ref="A6:Q6"/>
    <mergeCell ref="A7:Q7"/>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sheetPr>
  <dimension ref="A1:AK64"/>
  <sheetViews>
    <sheetView showGridLines="0" zoomScale="70" zoomScaleNormal="70" zoomScalePageLayoutView="70" workbookViewId="0">
      <selection activeCell="Q9" sqref="Q9:Q10"/>
    </sheetView>
  </sheetViews>
  <sheetFormatPr baseColWidth="10" defaultColWidth="0" defaultRowHeight="0" customHeight="1" zeroHeight="1" x14ac:dyDescent="0.2"/>
  <cols>
    <col min="1" max="1" width="22.140625" style="10" customWidth="1"/>
    <col min="2" max="2" width="18.85546875" style="1" customWidth="1"/>
    <col min="3" max="3" width="18.42578125" style="1" customWidth="1"/>
    <col min="4" max="4" width="10.7109375" style="1" customWidth="1"/>
    <col min="5" max="5" width="18.7109375" style="1" customWidth="1"/>
    <col min="6" max="6" width="17.7109375" style="1" customWidth="1"/>
    <col min="7" max="7" width="25.7109375" style="1" customWidth="1"/>
    <col min="8" max="8" width="13.140625" style="1" customWidth="1"/>
    <col min="9" max="9" width="26.28515625" style="1" customWidth="1"/>
    <col min="10" max="10" width="14" style="74" customWidth="1"/>
    <col min="11" max="11" width="10.7109375" style="1" customWidth="1"/>
    <col min="12" max="12" width="10" style="1" customWidth="1"/>
    <col min="13" max="13" width="14.7109375" style="1" customWidth="1"/>
    <col min="14" max="14" width="15.140625" style="1" customWidth="1"/>
    <col min="15" max="15" width="14.42578125" style="1" customWidth="1"/>
    <col min="16" max="16" width="16.42578125" style="1" customWidth="1"/>
    <col min="17" max="17" width="42.85546875" style="10" customWidth="1"/>
    <col min="18" max="18" width="5.42578125" style="10" customWidth="1"/>
    <col min="19" max="37" width="0" style="10" hidden="1" customWidth="1"/>
    <col min="38" max="16384" width="11.42578125" style="10" hidden="1"/>
  </cols>
  <sheetData>
    <row r="1" spans="1:17" ht="13.5" customHeight="1" x14ac:dyDescent="0.2">
      <c r="A1" s="273"/>
      <c r="B1" s="273"/>
      <c r="C1" s="143"/>
      <c r="D1" s="251" t="s">
        <v>262</v>
      </c>
      <c r="E1" s="251"/>
      <c r="F1" s="251"/>
      <c r="G1" s="251"/>
      <c r="H1" s="251"/>
      <c r="I1" s="251"/>
      <c r="J1" s="251"/>
      <c r="K1" s="251"/>
      <c r="L1" s="251"/>
      <c r="M1" s="251"/>
      <c r="N1" s="251"/>
      <c r="O1" s="251"/>
      <c r="P1" s="251"/>
      <c r="Q1" s="252"/>
    </row>
    <row r="2" spans="1:17" ht="35.25" customHeight="1" x14ac:dyDescent="0.2">
      <c r="A2" s="273"/>
      <c r="B2" s="273"/>
      <c r="C2" s="144"/>
      <c r="D2" s="253"/>
      <c r="E2" s="253"/>
      <c r="F2" s="253"/>
      <c r="G2" s="253"/>
      <c r="H2" s="253"/>
      <c r="I2" s="253"/>
      <c r="J2" s="253"/>
      <c r="K2" s="253"/>
      <c r="L2" s="253"/>
      <c r="M2" s="253"/>
      <c r="N2" s="253"/>
      <c r="O2" s="253"/>
      <c r="P2" s="253"/>
      <c r="Q2" s="254"/>
    </row>
    <row r="3" spans="1:17" ht="15.75" customHeight="1" x14ac:dyDescent="0.2">
      <c r="A3" s="273"/>
      <c r="B3" s="273"/>
      <c r="C3" s="145"/>
      <c r="D3" s="255"/>
      <c r="E3" s="255"/>
      <c r="F3" s="255"/>
      <c r="G3" s="255"/>
      <c r="H3" s="255"/>
      <c r="I3" s="255"/>
      <c r="J3" s="255"/>
      <c r="K3" s="255"/>
      <c r="L3" s="255"/>
      <c r="M3" s="255"/>
      <c r="N3" s="255"/>
      <c r="O3" s="255"/>
      <c r="P3" s="255"/>
      <c r="Q3" s="256"/>
    </row>
    <row r="4" spans="1:17" ht="12.75" x14ac:dyDescent="0.2">
      <c r="A4" s="225" t="s">
        <v>26</v>
      </c>
      <c r="B4" s="225"/>
      <c r="C4" s="225"/>
      <c r="D4" s="225"/>
      <c r="E4" s="225"/>
      <c r="F4" s="225"/>
      <c r="G4" s="225"/>
      <c r="H4" s="225"/>
      <c r="I4" s="225"/>
      <c r="J4" s="225"/>
      <c r="K4" s="225"/>
      <c r="L4" s="225"/>
      <c r="M4" s="225"/>
      <c r="N4" s="225"/>
      <c r="O4" s="225"/>
      <c r="P4" s="225"/>
      <c r="Q4" s="225"/>
    </row>
    <row r="5" spans="1:17" ht="12.75" x14ac:dyDescent="0.2">
      <c r="A5" s="225" t="s">
        <v>74</v>
      </c>
      <c r="B5" s="225"/>
      <c r="C5" s="225"/>
      <c r="D5" s="225"/>
      <c r="E5" s="225"/>
      <c r="F5" s="225"/>
      <c r="G5" s="225"/>
      <c r="H5" s="225"/>
      <c r="I5" s="225"/>
      <c r="J5" s="225"/>
      <c r="K5" s="225"/>
      <c r="L5" s="225"/>
      <c r="M5" s="225"/>
      <c r="N5" s="225"/>
      <c r="O5" s="225"/>
      <c r="P5" s="225"/>
      <c r="Q5" s="225"/>
    </row>
    <row r="6" spans="1:17" ht="12.75" x14ac:dyDescent="0.2">
      <c r="A6" s="225" t="s">
        <v>258</v>
      </c>
      <c r="B6" s="225"/>
      <c r="C6" s="225"/>
      <c r="D6" s="225"/>
      <c r="E6" s="225"/>
      <c r="F6" s="225"/>
      <c r="G6" s="225"/>
      <c r="H6" s="225"/>
      <c r="I6" s="225"/>
      <c r="J6" s="225"/>
      <c r="K6" s="225"/>
      <c r="L6" s="225"/>
      <c r="M6" s="225"/>
      <c r="N6" s="225"/>
      <c r="O6" s="225"/>
      <c r="P6" s="225"/>
      <c r="Q6" s="225"/>
    </row>
    <row r="7" spans="1:17" ht="15.75" customHeight="1" x14ac:dyDescent="0.2">
      <c r="A7" s="273"/>
      <c r="B7" s="273"/>
      <c r="C7" s="273"/>
      <c r="D7" s="273"/>
      <c r="E7" s="273"/>
      <c r="F7" s="273"/>
      <c r="G7" s="273"/>
      <c r="H7" s="273"/>
      <c r="I7" s="273"/>
      <c r="J7" s="273"/>
      <c r="K7" s="273"/>
      <c r="L7" s="273"/>
      <c r="M7" s="273"/>
      <c r="N7" s="273"/>
      <c r="O7" s="273"/>
      <c r="P7" s="273"/>
      <c r="Q7" s="273"/>
    </row>
    <row r="8" spans="1:17" ht="15.75" customHeight="1" x14ac:dyDescent="0.2">
      <c r="A8" s="224" t="s">
        <v>1</v>
      </c>
      <c r="B8" s="224"/>
      <c r="C8" s="224"/>
      <c r="D8" s="224"/>
      <c r="E8" s="224"/>
      <c r="F8" s="224"/>
      <c r="G8" s="224"/>
      <c r="H8" s="224"/>
      <c r="I8" s="224"/>
      <c r="J8" s="224"/>
      <c r="K8" s="224"/>
      <c r="L8" s="224"/>
      <c r="M8" s="216"/>
      <c r="N8" s="216"/>
      <c r="O8" s="216"/>
      <c r="P8" s="217"/>
      <c r="Q8" s="198"/>
    </row>
    <row r="9" spans="1:17" ht="15.75" customHeight="1" x14ac:dyDescent="0.2">
      <c r="A9" s="219" t="s">
        <v>81</v>
      </c>
      <c r="B9" s="219" t="s">
        <v>100</v>
      </c>
      <c r="C9" s="257" t="s">
        <v>174</v>
      </c>
      <c r="D9" s="218" t="s">
        <v>2</v>
      </c>
      <c r="E9" s="219" t="s">
        <v>3</v>
      </c>
      <c r="F9" s="268" t="s">
        <v>28</v>
      </c>
      <c r="G9" s="268"/>
      <c r="H9" s="268"/>
      <c r="I9" s="268"/>
      <c r="J9" s="268"/>
      <c r="K9" s="268"/>
      <c r="L9" s="218" t="s">
        <v>2</v>
      </c>
      <c r="M9" s="211" t="s">
        <v>377</v>
      </c>
      <c r="N9" s="218" t="s">
        <v>104</v>
      </c>
      <c r="O9" s="218" t="s">
        <v>4</v>
      </c>
      <c r="P9" s="218" t="s">
        <v>5</v>
      </c>
      <c r="Q9" s="211" t="s">
        <v>378</v>
      </c>
    </row>
    <row r="10" spans="1:17" ht="42.75" customHeight="1" x14ac:dyDescent="0.2">
      <c r="A10" s="219"/>
      <c r="B10" s="219"/>
      <c r="C10" s="258"/>
      <c r="D10" s="218"/>
      <c r="E10" s="219"/>
      <c r="F10" s="35" t="s">
        <v>30</v>
      </c>
      <c r="G10" s="31" t="s">
        <v>29</v>
      </c>
      <c r="H10" s="31" t="s">
        <v>34</v>
      </c>
      <c r="I10" s="35" t="s">
        <v>22</v>
      </c>
      <c r="J10" s="72" t="s">
        <v>35</v>
      </c>
      <c r="K10" s="31" t="s">
        <v>39</v>
      </c>
      <c r="L10" s="218"/>
      <c r="M10" s="211"/>
      <c r="N10" s="218"/>
      <c r="O10" s="218"/>
      <c r="P10" s="218"/>
      <c r="Q10" s="276"/>
    </row>
    <row r="11" spans="1:17" ht="122.25" customHeight="1" x14ac:dyDescent="0.2">
      <c r="A11" s="262" t="str">
        <f>+'Plan de desarrollo'!B4</f>
        <v>5. Gobernanza y Gobernabilidad</v>
      </c>
      <c r="B11" s="245" t="s">
        <v>12</v>
      </c>
      <c r="C11" s="133" t="s">
        <v>219</v>
      </c>
      <c r="D11" s="137">
        <f>+L11</f>
        <v>0.01</v>
      </c>
      <c r="E11" s="131" t="s">
        <v>120</v>
      </c>
      <c r="F11" s="33" t="s">
        <v>233</v>
      </c>
      <c r="G11" s="36" t="s">
        <v>235</v>
      </c>
      <c r="H11" s="18" t="s">
        <v>25</v>
      </c>
      <c r="I11" s="36" t="s">
        <v>234</v>
      </c>
      <c r="J11" s="73" t="s">
        <v>21</v>
      </c>
      <c r="K11" s="44">
        <v>1</v>
      </c>
      <c r="L11" s="45">
        <v>0.01</v>
      </c>
      <c r="M11" s="21">
        <v>1</v>
      </c>
      <c r="N11" s="46">
        <f t="shared" ref="N11:N18" si="0">SUM(M11:M11)/K11</f>
        <v>1</v>
      </c>
      <c r="O11" s="46">
        <f t="shared" ref="O11:O18" si="1">IF(N11&lt;=100%,N11*L11,L11)</f>
        <v>0.01</v>
      </c>
      <c r="P11" s="69">
        <f>(O11/$D$23)*100</f>
        <v>0.27777777777777785</v>
      </c>
      <c r="Q11" s="122" t="s">
        <v>311</v>
      </c>
    </row>
    <row r="12" spans="1:17" ht="106.5" customHeight="1" x14ac:dyDescent="0.2">
      <c r="A12" s="263"/>
      <c r="B12" s="246"/>
      <c r="C12" s="244" t="s">
        <v>232</v>
      </c>
      <c r="D12" s="240">
        <f>SUM(L12:L18)</f>
        <v>2.5999999999999999E-2</v>
      </c>
      <c r="E12" s="236" t="s">
        <v>120</v>
      </c>
      <c r="F12" s="129" t="s">
        <v>31</v>
      </c>
      <c r="G12" s="36" t="s">
        <v>60</v>
      </c>
      <c r="H12" s="36" t="s">
        <v>36</v>
      </c>
      <c r="I12" s="36" t="s">
        <v>59</v>
      </c>
      <c r="J12" s="73" t="s">
        <v>21</v>
      </c>
      <c r="K12" s="44">
        <v>1</v>
      </c>
      <c r="L12" s="45">
        <v>6.0000000000000001E-3</v>
      </c>
      <c r="M12" s="21">
        <v>1</v>
      </c>
      <c r="N12" s="46">
        <f t="shared" si="0"/>
        <v>1</v>
      </c>
      <c r="O12" s="46">
        <f t="shared" si="1"/>
        <v>6.0000000000000001E-3</v>
      </c>
      <c r="P12" s="69">
        <f t="shared" ref="P12:P18" si="2">(O12/$D$23)*100</f>
        <v>0.16666666666666669</v>
      </c>
      <c r="Q12" s="122" t="s">
        <v>317</v>
      </c>
    </row>
    <row r="13" spans="1:17" ht="120" customHeight="1" x14ac:dyDescent="0.2">
      <c r="A13" s="263"/>
      <c r="B13" s="246"/>
      <c r="C13" s="244"/>
      <c r="D13" s="241"/>
      <c r="E13" s="237"/>
      <c r="F13" s="33" t="s">
        <v>32</v>
      </c>
      <c r="G13" s="18" t="s">
        <v>99</v>
      </c>
      <c r="H13" s="18" t="s">
        <v>36</v>
      </c>
      <c r="I13" s="18" t="s">
        <v>61</v>
      </c>
      <c r="J13" s="73" t="s">
        <v>21</v>
      </c>
      <c r="K13" s="44">
        <v>1</v>
      </c>
      <c r="L13" s="45">
        <v>4.0000000000000001E-3</v>
      </c>
      <c r="M13" s="21">
        <v>1</v>
      </c>
      <c r="N13" s="46">
        <f t="shared" si="0"/>
        <v>1</v>
      </c>
      <c r="O13" s="46">
        <f t="shared" si="1"/>
        <v>4.0000000000000001E-3</v>
      </c>
      <c r="P13" s="69">
        <f t="shared" si="2"/>
        <v>0.11111111111111113</v>
      </c>
      <c r="Q13" s="115" t="s">
        <v>312</v>
      </c>
    </row>
    <row r="14" spans="1:17" ht="102" x14ac:dyDescent="0.2">
      <c r="A14" s="263"/>
      <c r="B14" s="246"/>
      <c r="C14" s="244"/>
      <c r="D14" s="241"/>
      <c r="E14" s="237"/>
      <c r="F14" s="18" t="s">
        <v>27</v>
      </c>
      <c r="G14" s="18" t="s">
        <v>33</v>
      </c>
      <c r="H14" s="18" t="s">
        <v>25</v>
      </c>
      <c r="I14" s="18" t="s">
        <v>62</v>
      </c>
      <c r="J14" s="73" t="s">
        <v>21</v>
      </c>
      <c r="K14" s="44">
        <v>1</v>
      </c>
      <c r="L14" s="45">
        <v>4.0000000000000001E-3</v>
      </c>
      <c r="M14" s="21">
        <v>1</v>
      </c>
      <c r="N14" s="46">
        <f t="shared" si="0"/>
        <v>1</v>
      </c>
      <c r="O14" s="46">
        <f t="shared" si="1"/>
        <v>4.0000000000000001E-3</v>
      </c>
      <c r="P14" s="69">
        <f t="shared" si="2"/>
        <v>0.11111111111111113</v>
      </c>
      <c r="Q14" s="70" t="s">
        <v>313</v>
      </c>
    </row>
    <row r="15" spans="1:17" ht="76.5" x14ac:dyDescent="0.2">
      <c r="A15" s="263"/>
      <c r="B15" s="246"/>
      <c r="C15" s="244"/>
      <c r="D15" s="241"/>
      <c r="E15" s="237"/>
      <c r="F15" s="33" t="s">
        <v>43</v>
      </c>
      <c r="G15" s="19" t="s">
        <v>38</v>
      </c>
      <c r="H15" s="19" t="s">
        <v>36</v>
      </c>
      <c r="I15" s="18" t="s">
        <v>63</v>
      </c>
      <c r="J15" s="73" t="s">
        <v>21</v>
      </c>
      <c r="K15" s="44">
        <v>1</v>
      </c>
      <c r="L15" s="45">
        <v>3.0000000000000001E-3</v>
      </c>
      <c r="M15" s="21">
        <v>1</v>
      </c>
      <c r="N15" s="46">
        <f t="shared" si="0"/>
        <v>1</v>
      </c>
      <c r="O15" s="46">
        <f t="shared" si="1"/>
        <v>3.0000000000000001E-3</v>
      </c>
      <c r="P15" s="69">
        <f t="shared" si="2"/>
        <v>8.3333333333333343E-2</v>
      </c>
      <c r="Q15" s="90" t="s">
        <v>314</v>
      </c>
    </row>
    <row r="16" spans="1:17" ht="115.5" customHeight="1" x14ac:dyDescent="0.2">
      <c r="A16" s="263"/>
      <c r="B16" s="246"/>
      <c r="C16" s="244"/>
      <c r="D16" s="241"/>
      <c r="E16" s="237"/>
      <c r="F16" s="104" t="s">
        <v>42</v>
      </c>
      <c r="G16" s="19" t="s">
        <v>41</v>
      </c>
      <c r="H16" s="18" t="s">
        <v>36</v>
      </c>
      <c r="I16" s="18" t="s">
        <v>40</v>
      </c>
      <c r="J16" s="73" t="s">
        <v>21</v>
      </c>
      <c r="K16" s="44">
        <v>1</v>
      </c>
      <c r="L16" s="45">
        <v>3.0000000000000001E-3</v>
      </c>
      <c r="M16" s="21">
        <v>1</v>
      </c>
      <c r="N16" s="46">
        <f t="shared" si="0"/>
        <v>1</v>
      </c>
      <c r="O16" s="46">
        <f t="shared" si="1"/>
        <v>3.0000000000000001E-3</v>
      </c>
      <c r="P16" s="69">
        <f t="shared" si="2"/>
        <v>8.3333333333333343E-2</v>
      </c>
      <c r="Q16" s="122" t="s">
        <v>315</v>
      </c>
    </row>
    <row r="17" spans="1:17" ht="53.25" customHeight="1" x14ac:dyDescent="0.2">
      <c r="A17" s="263"/>
      <c r="B17" s="246"/>
      <c r="C17" s="244"/>
      <c r="D17" s="241"/>
      <c r="E17" s="237"/>
      <c r="F17" s="104" t="s">
        <v>114</v>
      </c>
      <c r="G17" s="19" t="s">
        <v>115</v>
      </c>
      <c r="H17" s="18" t="s">
        <v>36</v>
      </c>
      <c r="I17" s="18" t="s">
        <v>116</v>
      </c>
      <c r="J17" s="73" t="s">
        <v>21</v>
      </c>
      <c r="K17" s="44">
        <v>1</v>
      </c>
      <c r="L17" s="45">
        <v>3.0000000000000001E-3</v>
      </c>
      <c r="M17" s="21">
        <v>1</v>
      </c>
      <c r="N17" s="46">
        <f t="shared" si="0"/>
        <v>1</v>
      </c>
      <c r="O17" s="46">
        <f t="shared" si="1"/>
        <v>3.0000000000000001E-3</v>
      </c>
      <c r="P17" s="69">
        <f t="shared" si="2"/>
        <v>8.3333333333333343E-2</v>
      </c>
      <c r="Q17" s="90" t="s">
        <v>316</v>
      </c>
    </row>
    <row r="18" spans="1:17" ht="94.5" customHeight="1" x14ac:dyDescent="0.2">
      <c r="A18" s="277"/>
      <c r="B18" s="247"/>
      <c r="C18" s="244"/>
      <c r="D18" s="248"/>
      <c r="E18" s="249"/>
      <c r="F18" s="104" t="s">
        <v>117</v>
      </c>
      <c r="G18" s="19" t="s">
        <v>118</v>
      </c>
      <c r="H18" s="18" t="s">
        <v>36</v>
      </c>
      <c r="I18" s="18" t="s">
        <v>119</v>
      </c>
      <c r="J18" s="73" t="s">
        <v>21</v>
      </c>
      <c r="K18" s="44">
        <v>1</v>
      </c>
      <c r="L18" s="45">
        <v>3.0000000000000001E-3</v>
      </c>
      <c r="M18" s="21">
        <v>1</v>
      </c>
      <c r="N18" s="46">
        <f t="shared" si="0"/>
        <v>1</v>
      </c>
      <c r="O18" s="46">
        <f t="shared" si="1"/>
        <v>3.0000000000000001E-3</v>
      </c>
      <c r="P18" s="69">
        <f t="shared" si="2"/>
        <v>8.3333333333333343E-2</v>
      </c>
      <c r="Q18" s="70" t="s">
        <v>318</v>
      </c>
    </row>
    <row r="19" spans="1:17" ht="17.25" customHeight="1" x14ac:dyDescent="0.2">
      <c r="A19" s="275" t="s">
        <v>7</v>
      </c>
      <c r="B19" s="275"/>
      <c r="C19" s="275"/>
      <c r="D19" s="275"/>
      <c r="E19" s="275"/>
      <c r="F19" s="275"/>
      <c r="G19" s="275"/>
      <c r="H19" s="275"/>
      <c r="I19" s="275"/>
      <c r="J19" s="275"/>
      <c r="K19" s="275"/>
      <c r="L19" s="275"/>
      <c r="M19" s="275"/>
      <c r="N19" s="275"/>
      <c r="O19" s="275"/>
      <c r="P19" s="176">
        <f>SUM(P11:P18)</f>
        <v>1.0000000000000002</v>
      </c>
      <c r="Q19" s="172"/>
    </row>
    <row r="20" spans="1:17" ht="12.75" x14ac:dyDescent="0.2"/>
    <row r="21" spans="1:17" ht="36" x14ac:dyDescent="0.2">
      <c r="Q21" s="55" t="s">
        <v>257</v>
      </c>
    </row>
    <row r="22" spans="1:17" ht="12.75" x14ac:dyDescent="0.2">
      <c r="D22" s="65">
        <f>SUM(D11:D18)</f>
        <v>3.5999999999999997E-2</v>
      </c>
    </row>
    <row r="23" spans="1:17" ht="12.75" x14ac:dyDescent="0.2">
      <c r="D23" s="1">
        <f>+D22*100</f>
        <v>3.5999999999999996</v>
      </c>
    </row>
    <row r="24" spans="1:17" ht="12.75" x14ac:dyDescent="0.2"/>
    <row r="25" spans="1:17" ht="12.75" x14ac:dyDescent="0.2"/>
    <row r="26" spans="1:17" ht="12.75" x14ac:dyDescent="0.2">
      <c r="B26" s="11"/>
      <c r="C26" s="11"/>
      <c r="D26" s="11"/>
      <c r="E26" s="11"/>
      <c r="F26" s="11"/>
      <c r="G26" s="11"/>
      <c r="H26" s="11"/>
      <c r="I26" s="11"/>
      <c r="K26" s="11"/>
      <c r="L26" s="11"/>
      <c r="M26" s="11"/>
      <c r="N26" s="11"/>
      <c r="O26" s="11"/>
      <c r="P26" s="11"/>
    </row>
    <row r="27" spans="1:17" ht="12.75" x14ac:dyDescent="0.2">
      <c r="B27" s="11"/>
      <c r="C27" s="11"/>
      <c r="D27" s="11"/>
      <c r="E27" s="11"/>
      <c r="F27" s="11"/>
      <c r="G27" s="11"/>
      <c r="H27" s="11"/>
      <c r="I27" s="11"/>
      <c r="K27" s="11"/>
      <c r="L27" s="11"/>
      <c r="M27" s="11"/>
      <c r="N27" s="11"/>
      <c r="O27" s="11"/>
      <c r="P27" s="11"/>
    </row>
    <row r="28" spans="1:17" ht="12.75" x14ac:dyDescent="0.2">
      <c r="B28" s="11"/>
      <c r="C28" s="11"/>
      <c r="D28" s="11"/>
      <c r="E28" s="11"/>
      <c r="F28" s="11"/>
      <c r="G28" s="11"/>
      <c r="H28" s="11"/>
      <c r="I28" s="11"/>
      <c r="K28" s="11"/>
      <c r="L28" s="11"/>
      <c r="M28" s="11"/>
      <c r="N28" s="11"/>
      <c r="O28" s="11"/>
      <c r="P28" s="11"/>
    </row>
    <row r="29" spans="1:17" ht="12.75" x14ac:dyDescent="0.2">
      <c r="B29" s="11"/>
      <c r="C29" s="11"/>
      <c r="D29" s="11"/>
      <c r="E29" s="11"/>
      <c r="F29" s="11"/>
      <c r="G29" s="11"/>
      <c r="H29" s="11"/>
      <c r="I29" s="11"/>
      <c r="K29" s="11"/>
      <c r="L29" s="11"/>
      <c r="M29" s="11"/>
      <c r="N29" s="11"/>
      <c r="O29" s="11"/>
      <c r="P29" s="11"/>
    </row>
    <row r="30" spans="1:17" ht="12.75" x14ac:dyDescent="0.2">
      <c r="B30" s="11"/>
      <c r="C30" s="11"/>
      <c r="D30" s="11"/>
      <c r="E30" s="11"/>
      <c r="F30" s="11"/>
      <c r="G30" s="11"/>
      <c r="H30" s="11"/>
      <c r="I30" s="11"/>
      <c r="K30" s="11"/>
      <c r="L30" s="11"/>
      <c r="M30" s="11"/>
      <c r="N30" s="11"/>
      <c r="O30" s="11"/>
      <c r="P30" s="11"/>
    </row>
    <row r="31" spans="1:17" ht="12.75" x14ac:dyDescent="0.2">
      <c r="B31" s="11"/>
      <c r="C31" s="11"/>
      <c r="D31" s="11"/>
      <c r="E31" s="11"/>
      <c r="F31" s="11"/>
      <c r="G31" s="11"/>
      <c r="H31" s="11"/>
      <c r="I31" s="11"/>
      <c r="K31" s="11"/>
      <c r="L31" s="11"/>
      <c r="M31" s="11"/>
      <c r="N31" s="11"/>
      <c r="O31" s="11"/>
      <c r="P31" s="11"/>
    </row>
    <row r="32" spans="1:17"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sheetData>
  <mergeCells count="26">
    <mergeCell ref="D12:D18"/>
    <mergeCell ref="A5:Q5"/>
    <mergeCell ref="A6:Q6"/>
    <mergeCell ref="M9:M10"/>
    <mergeCell ref="A1:B3"/>
    <mergeCell ref="D1:Q3"/>
    <mergeCell ref="A4:Q4"/>
    <mergeCell ref="A8:L8"/>
    <mergeCell ref="A7:Q7"/>
    <mergeCell ref="M8:P8"/>
    <mergeCell ref="A19:O19"/>
    <mergeCell ref="Q9:Q10"/>
    <mergeCell ref="N9:N10"/>
    <mergeCell ref="O9:O10"/>
    <mergeCell ref="P9:P10"/>
    <mergeCell ref="A11:A18"/>
    <mergeCell ref="B11:B18"/>
    <mergeCell ref="E9:E10"/>
    <mergeCell ref="A9:A10"/>
    <mergeCell ref="D9:D10"/>
    <mergeCell ref="F9:K9"/>
    <mergeCell ref="L9:L10"/>
    <mergeCell ref="B9:B10"/>
    <mergeCell ref="C9:C10"/>
    <mergeCell ref="C12:C18"/>
    <mergeCell ref="E12:E18"/>
  </mergeCells>
  <pageMargins left="0.7" right="0.7" top="0.75" bottom="0.75" header="0.3" footer="0.3"/>
  <pageSetup orientation="portrait" r:id="rId1"/>
  <ignoredErrors>
    <ignoredError sqref="D12"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39997558519241921"/>
  </sheetPr>
  <dimension ref="A1:Q16"/>
  <sheetViews>
    <sheetView showGridLines="0" zoomScale="70" zoomScaleNormal="70" zoomScalePageLayoutView="125" workbookViewId="0">
      <selection activeCell="A9" sqref="A9:A10"/>
    </sheetView>
  </sheetViews>
  <sheetFormatPr baseColWidth="10" defaultColWidth="10.85546875" defaultRowHeight="12.75" x14ac:dyDescent="0.2"/>
  <cols>
    <col min="1" max="1" width="18.7109375" style="9" customWidth="1"/>
    <col min="2" max="3" width="23" style="9" customWidth="1"/>
    <col min="4" max="4" width="10.42578125" style="9" customWidth="1"/>
    <col min="5" max="5" width="19" style="9" customWidth="1"/>
    <col min="6" max="6" width="21.140625" style="9" customWidth="1"/>
    <col min="7" max="7" width="23.140625" style="9" customWidth="1"/>
    <col min="8" max="8" width="14.28515625" style="9" customWidth="1"/>
    <col min="9" max="9" width="21.140625" style="9" customWidth="1"/>
    <col min="10" max="10" width="14.28515625" style="9" customWidth="1"/>
    <col min="11" max="11" width="10.85546875" style="9"/>
    <col min="12" max="12" width="10.42578125" style="9" customWidth="1"/>
    <col min="13" max="13" width="13.7109375" style="9" customWidth="1"/>
    <col min="14" max="14" width="15.42578125" style="9" customWidth="1"/>
    <col min="15" max="15" width="14.7109375" style="9" customWidth="1"/>
    <col min="16" max="16" width="12.7109375" style="9" customWidth="1"/>
    <col min="17" max="17" width="31.28515625" style="9" customWidth="1"/>
    <col min="18" max="16384" width="10.85546875" style="9"/>
  </cols>
  <sheetData>
    <row r="1" spans="1:17" ht="13.5" customHeight="1" x14ac:dyDescent="0.2">
      <c r="A1" s="278"/>
      <c r="B1" s="278"/>
      <c r="C1" s="146"/>
      <c r="D1" s="251" t="s">
        <v>262</v>
      </c>
      <c r="E1" s="251"/>
      <c r="F1" s="251"/>
      <c r="G1" s="251"/>
      <c r="H1" s="251"/>
      <c r="I1" s="251"/>
      <c r="J1" s="251"/>
      <c r="K1" s="251"/>
      <c r="L1" s="251"/>
      <c r="M1" s="251"/>
      <c r="N1" s="251"/>
      <c r="O1" s="251"/>
      <c r="P1" s="251"/>
      <c r="Q1" s="252"/>
    </row>
    <row r="2" spans="1:17" ht="13.5" customHeight="1" x14ac:dyDescent="0.2">
      <c r="A2" s="278"/>
      <c r="B2" s="278"/>
      <c r="C2" s="147"/>
      <c r="D2" s="253"/>
      <c r="E2" s="253"/>
      <c r="F2" s="253"/>
      <c r="G2" s="253"/>
      <c r="H2" s="253"/>
      <c r="I2" s="253"/>
      <c r="J2" s="253"/>
      <c r="K2" s="253"/>
      <c r="L2" s="253"/>
      <c r="M2" s="253"/>
      <c r="N2" s="253"/>
      <c r="O2" s="253"/>
      <c r="P2" s="253"/>
      <c r="Q2" s="254"/>
    </row>
    <row r="3" spans="1:17" ht="35.25" customHeight="1" x14ac:dyDescent="0.2">
      <c r="A3" s="278"/>
      <c r="B3" s="278"/>
      <c r="C3" s="148"/>
      <c r="D3" s="255"/>
      <c r="E3" s="255"/>
      <c r="F3" s="255"/>
      <c r="G3" s="255"/>
      <c r="H3" s="255"/>
      <c r="I3" s="255"/>
      <c r="J3" s="255"/>
      <c r="K3" s="255"/>
      <c r="L3" s="255"/>
      <c r="M3" s="255"/>
      <c r="N3" s="255"/>
      <c r="O3" s="255"/>
      <c r="P3" s="255"/>
      <c r="Q3" s="256"/>
    </row>
    <row r="4" spans="1:17" x14ac:dyDescent="0.2">
      <c r="A4" s="225" t="s">
        <v>19</v>
      </c>
      <c r="B4" s="225"/>
      <c r="C4" s="225"/>
      <c r="D4" s="225"/>
      <c r="E4" s="225"/>
      <c r="F4" s="225"/>
      <c r="G4" s="225"/>
      <c r="H4" s="225"/>
      <c r="I4" s="225"/>
      <c r="J4" s="225"/>
      <c r="K4" s="225"/>
      <c r="L4" s="225"/>
      <c r="M4" s="225"/>
      <c r="N4" s="225"/>
      <c r="O4" s="225"/>
      <c r="P4" s="225"/>
      <c r="Q4" s="225"/>
    </row>
    <row r="5" spans="1:17" x14ac:dyDescent="0.2">
      <c r="A5" s="225" t="s">
        <v>72</v>
      </c>
      <c r="B5" s="225"/>
      <c r="C5" s="225"/>
      <c r="D5" s="225"/>
      <c r="E5" s="225"/>
      <c r="F5" s="225"/>
      <c r="G5" s="225"/>
      <c r="H5" s="225"/>
      <c r="I5" s="225"/>
      <c r="J5" s="225"/>
      <c r="K5" s="225"/>
      <c r="L5" s="225"/>
      <c r="M5" s="225"/>
      <c r="N5" s="225"/>
      <c r="O5" s="225"/>
      <c r="P5" s="225"/>
      <c r="Q5" s="225"/>
    </row>
    <row r="6" spans="1:17" x14ac:dyDescent="0.2">
      <c r="A6" s="225" t="s">
        <v>256</v>
      </c>
      <c r="B6" s="225"/>
      <c r="C6" s="225"/>
      <c r="D6" s="225"/>
      <c r="E6" s="225"/>
      <c r="F6" s="225"/>
      <c r="G6" s="225"/>
      <c r="H6" s="225"/>
      <c r="I6" s="225"/>
      <c r="J6" s="225"/>
      <c r="K6" s="225"/>
      <c r="L6" s="225"/>
      <c r="M6" s="225"/>
      <c r="N6" s="225"/>
      <c r="O6" s="225"/>
      <c r="P6" s="225"/>
      <c r="Q6" s="225"/>
    </row>
    <row r="7" spans="1:17" x14ac:dyDescent="0.2">
      <c r="A7" s="264"/>
      <c r="B7" s="265"/>
      <c r="C7" s="265"/>
      <c r="D7" s="265"/>
      <c r="E7" s="265"/>
      <c r="F7" s="265"/>
      <c r="G7" s="265"/>
      <c r="H7" s="265"/>
      <c r="I7" s="265"/>
      <c r="J7" s="265"/>
      <c r="K7" s="265"/>
      <c r="L7" s="265"/>
      <c r="M7" s="265"/>
      <c r="N7" s="265"/>
      <c r="O7" s="265"/>
      <c r="P7" s="265"/>
      <c r="Q7" s="266"/>
    </row>
    <row r="8" spans="1:17" ht="12.75" customHeight="1" x14ac:dyDescent="0.2">
      <c r="A8" s="269" t="s">
        <v>1</v>
      </c>
      <c r="B8" s="269"/>
      <c r="C8" s="269"/>
      <c r="D8" s="269"/>
      <c r="E8" s="269"/>
      <c r="F8" s="269"/>
      <c r="G8" s="269"/>
      <c r="H8" s="269"/>
      <c r="I8" s="269"/>
      <c r="J8" s="269"/>
      <c r="K8" s="269"/>
      <c r="L8" s="269"/>
      <c r="M8" s="216"/>
      <c r="N8" s="216"/>
      <c r="O8" s="216"/>
      <c r="P8" s="217"/>
      <c r="Q8" s="130"/>
    </row>
    <row r="9" spans="1:17" ht="13.5" customHeight="1" x14ac:dyDescent="0.2">
      <c r="A9" s="219" t="s">
        <v>81</v>
      </c>
      <c r="B9" s="219" t="s">
        <v>100</v>
      </c>
      <c r="C9" s="257" t="s">
        <v>174</v>
      </c>
      <c r="D9" s="218" t="s">
        <v>2</v>
      </c>
      <c r="E9" s="219" t="s">
        <v>3</v>
      </c>
      <c r="F9" s="219" t="s">
        <v>28</v>
      </c>
      <c r="G9" s="219"/>
      <c r="H9" s="219"/>
      <c r="I9" s="219"/>
      <c r="J9" s="219"/>
      <c r="K9" s="219"/>
      <c r="L9" s="218" t="s">
        <v>2</v>
      </c>
      <c r="M9" s="211" t="s">
        <v>377</v>
      </c>
      <c r="N9" s="218" t="s">
        <v>104</v>
      </c>
      <c r="O9" s="218" t="s">
        <v>4</v>
      </c>
      <c r="P9" s="218" t="s">
        <v>5</v>
      </c>
      <c r="Q9" s="211" t="s">
        <v>378</v>
      </c>
    </row>
    <row r="10" spans="1:17" ht="51" customHeight="1" x14ac:dyDescent="0.2">
      <c r="A10" s="219"/>
      <c r="B10" s="219"/>
      <c r="C10" s="258"/>
      <c r="D10" s="218"/>
      <c r="E10" s="219"/>
      <c r="F10" s="57" t="s">
        <v>30</v>
      </c>
      <c r="G10" s="62" t="s">
        <v>29</v>
      </c>
      <c r="H10" s="62" t="s">
        <v>34</v>
      </c>
      <c r="I10" s="57" t="s">
        <v>22</v>
      </c>
      <c r="J10" s="62" t="s">
        <v>35</v>
      </c>
      <c r="K10" s="62" t="s">
        <v>39</v>
      </c>
      <c r="L10" s="218"/>
      <c r="M10" s="211"/>
      <c r="N10" s="218"/>
      <c r="O10" s="218"/>
      <c r="P10" s="218"/>
      <c r="Q10" s="211"/>
    </row>
    <row r="11" spans="1:17" ht="150.75" customHeight="1" x14ac:dyDescent="0.2">
      <c r="A11" s="59" t="str">
        <f>'Plan de desarrollo'!B4</f>
        <v>5. Gobernanza y Gobernabilidad</v>
      </c>
      <c r="B11" s="59" t="str">
        <f>+'Objetivos Estratégicos'!B10</f>
        <v xml:space="preserve">Incrementar el nivel de eficiencia y eficacia operativa y administrativa en la gestión y ejecución de los procesos. </v>
      </c>
      <c r="C11" s="133" t="s">
        <v>236</v>
      </c>
      <c r="D11" s="60">
        <f>+L11</f>
        <v>0.01</v>
      </c>
      <c r="E11" s="56" t="s">
        <v>20</v>
      </c>
      <c r="F11" s="56" t="s">
        <v>79</v>
      </c>
      <c r="G11" s="56" t="s">
        <v>237</v>
      </c>
      <c r="H11" s="56" t="s">
        <v>36</v>
      </c>
      <c r="I11" s="56" t="s">
        <v>80</v>
      </c>
      <c r="J11" s="56" t="s">
        <v>21</v>
      </c>
      <c r="K11" s="61">
        <v>1</v>
      </c>
      <c r="L11" s="63">
        <v>0.01</v>
      </c>
      <c r="M11" s="191">
        <v>0.95</v>
      </c>
      <c r="N11" s="108">
        <f>SUM(M11:M11)/K11</f>
        <v>0.95</v>
      </c>
      <c r="O11" s="58">
        <f>IF(N11&lt;=100%,N11*L11,L11)</f>
        <v>9.4999999999999998E-3</v>
      </c>
      <c r="P11" s="58">
        <f>(O11/D16)*100</f>
        <v>0.95</v>
      </c>
      <c r="Q11" s="111" t="s">
        <v>319</v>
      </c>
    </row>
    <row r="12" spans="1:17" x14ac:dyDescent="0.2">
      <c r="A12" s="235" t="s">
        <v>7</v>
      </c>
      <c r="B12" s="235"/>
      <c r="C12" s="235"/>
      <c r="D12" s="235"/>
      <c r="E12" s="235"/>
      <c r="F12" s="235"/>
      <c r="G12" s="235"/>
      <c r="H12" s="235"/>
      <c r="I12" s="235"/>
      <c r="J12" s="235"/>
      <c r="K12" s="235"/>
      <c r="L12" s="235"/>
      <c r="M12" s="235"/>
      <c r="N12" s="235"/>
      <c r="O12" s="235"/>
      <c r="P12" s="176">
        <f>SUM(P11:P11)</f>
        <v>0.95</v>
      </c>
      <c r="Q12" s="172"/>
    </row>
    <row r="14" spans="1:17" ht="36" x14ac:dyDescent="0.2">
      <c r="Q14" s="55" t="s">
        <v>257</v>
      </c>
    </row>
    <row r="15" spans="1:17" x14ac:dyDescent="0.2">
      <c r="D15" s="151">
        <f>+D11</f>
        <v>0.01</v>
      </c>
    </row>
    <row r="16" spans="1:17" x14ac:dyDescent="0.2">
      <c r="D16" s="9">
        <f>+D15*100</f>
        <v>1</v>
      </c>
    </row>
  </sheetData>
  <mergeCells count="21">
    <mergeCell ref="A7:Q7"/>
    <mergeCell ref="A8:L8"/>
    <mergeCell ref="M8:P8"/>
    <mergeCell ref="E9:E10"/>
    <mergeCell ref="F9:K9"/>
    <mergeCell ref="L9:L10"/>
    <mergeCell ref="M9:M10"/>
    <mergeCell ref="A4:Q4"/>
    <mergeCell ref="A1:B3"/>
    <mergeCell ref="D1:Q3"/>
    <mergeCell ref="A5:Q5"/>
    <mergeCell ref="A6:Q6"/>
    <mergeCell ref="A12:O12"/>
    <mergeCell ref="Q9:Q10"/>
    <mergeCell ref="N9:N10"/>
    <mergeCell ref="O9:O10"/>
    <mergeCell ref="P9:P10"/>
    <mergeCell ref="A9:A10"/>
    <mergeCell ref="B9:B10"/>
    <mergeCell ref="C9:C10"/>
    <mergeCell ref="D9:D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F32"/>
  <sheetViews>
    <sheetView showGridLines="0" tabSelected="1" zoomScaleNormal="100" workbookViewId="0">
      <selection sqref="A1:F1"/>
    </sheetView>
  </sheetViews>
  <sheetFormatPr baseColWidth="10" defaultColWidth="10.85546875" defaultRowHeight="12.75" x14ac:dyDescent="0.2"/>
  <cols>
    <col min="1" max="1" width="3.7109375" style="2" customWidth="1"/>
    <col min="2" max="2" width="83.42578125" style="2" customWidth="1"/>
    <col min="3" max="3" width="47" style="2" hidden="1" customWidth="1"/>
    <col min="4" max="4" width="20.28515625" style="2" hidden="1" customWidth="1"/>
    <col min="5" max="5" width="19.5703125" style="2" customWidth="1"/>
    <col min="6" max="6" width="16.7109375" style="2" customWidth="1"/>
    <col min="7" max="16384" width="10.85546875" style="2"/>
  </cols>
  <sheetData>
    <row r="1" spans="1:6" ht="32.25" customHeight="1" thickBot="1" x14ac:dyDescent="0.25">
      <c r="A1" s="208" t="s">
        <v>263</v>
      </c>
      <c r="B1" s="209"/>
      <c r="C1" s="209"/>
      <c r="D1" s="209"/>
      <c r="E1" s="209"/>
      <c r="F1" s="210"/>
    </row>
    <row r="2" spans="1:6" ht="45.75" thickBot="1" x14ac:dyDescent="0.25">
      <c r="A2" s="166" t="s">
        <v>9</v>
      </c>
      <c r="B2" s="3" t="s">
        <v>255</v>
      </c>
      <c r="C2" s="3" t="s">
        <v>247</v>
      </c>
      <c r="D2" s="161" t="s">
        <v>261</v>
      </c>
      <c r="E2" s="161" t="s">
        <v>259</v>
      </c>
      <c r="F2" s="162" t="s">
        <v>375</v>
      </c>
    </row>
    <row r="3" spans="1:6" ht="18.75" x14ac:dyDescent="0.2">
      <c r="A3" s="205">
        <v>1</v>
      </c>
      <c r="B3" s="202" t="s">
        <v>14</v>
      </c>
      <c r="C3" s="149" t="s">
        <v>248</v>
      </c>
      <c r="D3" s="163">
        <f>SUM('G. Programación'!$D$11:$D$21)</f>
        <v>0.33000000000000007</v>
      </c>
      <c r="E3" s="163">
        <f>SUM('G. Programación'!$D$11:$D$21)</f>
        <v>0.33000000000000007</v>
      </c>
      <c r="F3" s="163">
        <f>SUM('G. Programación'!O11:O21)</f>
        <v>0.31503497164629946</v>
      </c>
    </row>
    <row r="4" spans="1:6" ht="18.75" x14ac:dyDescent="0.2">
      <c r="A4" s="206"/>
      <c r="B4" s="203"/>
      <c r="C4" s="149" t="s">
        <v>249</v>
      </c>
      <c r="D4" s="163">
        <f>SUM('G. Programación'!$D$22:$D$41)</f>
        <v>7.0000000000000034E-2</v>
      </c>
      <c r="E4" s="163">
        <f>SUM('G. Programación'!$D$22:$D$41)</f>
        <v>7.0000000000000034E-2</v>
      </c>
      <c r="F4" s="163">
        <f>+SUM('G. Programación'!O22:O41)</f>
        <v>6.6057589347765538E-2</v>
      </c>
    </row>
    <row r="5" spans="1:6" ht="18.75" x14ac:dyDescent="0.2">
      <c r="A5" s="206"/>
      <c r="B5" s="203"/>
      <c r="C5" s="149" t="s">
        <v>250</v>
      </c>
      <c r="D5" s="163">
        <f>SUM('G. Comunicaciones'!$D$11:$D$14)</f>
        <v>7.0000000000000007E-2</v>
      </c>
      <c r="E5" s="163">
        <f>SUM('G. Comunicaciones'!$D$11:$D$14)</f>
        <v>7.0000000000000007E-2</v>
      </c>
      <c r="F5" s="163">
        <f>SUM('G. Comunicaciones'!O11:O14)</f>
        <v>6.3410182926829262E-2</v>
      </c>
    </row>
    <row r="6" spans="1:6" ht="18.75" x14ac:dyDescent="0.2">
      <c r="A6" s="207"/>
      <c r="B6" s="204"/>
      <c r="C6" s="149" t="s">
        <v>251</v>
      </c>
      <c r="D6" s="163">
        <f>SUM('G. Comunicaciones'!$D$15:$D$18)</f>
        <v>7.0000000000000007E-2</v>
      </c>
      <c r="E6" s="163">
        <f>SUM('G. Comunicaciones'!$D$15:$D$18)</f>
        <v>7.0000000000000007E-2</v>
      </c>
      <c r="F6" s="163">
        <f>SUM('G. Comunicaciones'!O15:O18)</f>
        <v>2.3599999999999999E-2</v>
      </c>
    </row>
    <row r="7" spans="1:6" ht="66" customHeight="1" x14ac:dyDescent="0.2">
      <c r="A7" s="47">
        <v>2</v>
      </c>
      <c r="B7" s="48" t="s">
        <v>102</v>
      </c>
      <c r="C7" s="149" t="s">
        <v>252</v>
      </c>
      <c r="D7" s="164">
        <f>SUM('G. Técnica.'!$D$11:$D$13)</f>
        <v>0.09</v>
      </c>
      <c r="E7" s="164">
        <f>SUM('G. Técnica.'!$D$11:$D$13)+SUM('G. Producción'!$D$11:$D$12)</f>
        <v>0.13</v>
      </c>
      <c r="F7" s="164">
        <f>SUM('G. Técnica.'!O11:O13)+SUM('G. Producción'!O11:O12)</f>
        <v>0.12</v>
      </c>
    </row>
    <row r="8" spans="1:6" ht="57" customHeight="1" x14ac:dyDescent="0.2">
      <c r="A8" s="47">
        <v>3</v>
      </c>
      <c r="B8" s="48" t="s">
        <v>97</v>
      </c>
      <c r="C8" s="149" t="s">
        <v>253</v>
      </c>
      <c r="D8" s="164">
        <f>SUM('G. Agencia y Central.'!$D$11:$D$13)+SUM('G. Comunicaciones'!$D$19)+SUM('G. Adtiva y Fra'!$D$15)</f>
        <v>0.15999999999999998</v>
      </c>
      <c r="E8" s="164">
        <f>SUM('G. Agencia y Central.'!$D$11:$D$13)+SUM('G. Comunicaciones'!$D$19)+SUM('G. Adtiva y Fra'!$D$15)</f>
        <v>0.15999999999999998</v>
      </c>
      <c r="F8" s="164">
        <f>SUM('G. Agencia y Central.'!O11:O13)+SUM('G. Comunicaciones'!O19)+SUM('G. Adtiva y Fra'!O15)</f>
        <v>0.12882722529670329</v>
      </c>
    </row>
    <row r="9" spans="1:6" ht="37.5" x14ac:dyDescent="0.2">
      <c r="A9" s="47">
        <v>4</v>
      </c>
      <c r="B9" s="48" t="s">
        <v>10</v>
      </c>
      <c r="C9" s="149" t="s">
        <v>254</v>
      </c>
      <c r="D9" s="164">
        <f>SUM(Gerencia!$D$11)+SUM('G. Adtiva y Fra'!$D$11:$D$14)</f>
        <v>0.06</v>
      </c>
      <c r="E9" s="164">
        <f>SUM(Gerencia!$D$11)+SUM('G. Adtiva y Fra'!$D$11:$D$14)</f>
        <v>0.06</v>
      </c>
      <c r="F9" s="164">
        <f>SUM(Gerencia!O11)+SUM('G. Adtiva y Fra'!O11:O14)</f>
        <v>4.8088888888888889E-2</v>
      </c>
    </row>
    <row r="10" spans="1:6" ht="37.5" x14ac:dyDescent="0.2">
      <c r="A10" s="47">
        <v>5</v>
      </c>
      <c r="B10" s="48" t="s">
        <v>11</v>
      </c>
      <c r="C10" s="149" t="s">
        <v>254</v>
      </c>
      <c r="D10" s="164">
        <f>SUM(Planeación!$D$11:$D$13)+SUM('G. Jurídica'!$D$11)</f>
        <v>0.05</v>
      </c>
      <c r="E10" s="164">
        <f>SUM(Planeación!$D$11:$D$13)+SUM('G. Control Interno'!$D$11)+SUM('G. Jurídica'!$D$11:$D$18)</f>
        <v>8.5999999999999993E-2</v>
      </c>
      <c r="F10" s="164">
        <f>SUM(Planeación!O11:O13)+SUM('G. Control Interno'!O11)+SUM('G. Jurídica'!O11:O18)</f>
        <v>8.1900000000000001E-2</v>
      </c>
    </row>
    <row r="11" spans="1:6" ht="37.5" x14ac:dyDescent="0.2">
      <c r="A11" s="47">
        <v>6</v>
      </c>
      <c r="B11" s="48" t="s">
        <v>12</v>
      </c>
      <c r="C11" s="149" t="s">
        <v>254</v>
      </c>
      <c r="D11" s="164">
        <f>SUM('G. Humana'!$D$11:$D$14)</f>
        <v>2.4E-2</v>
      </c>
      <c r="E11" s="164">
        <f>SUM('G. Humana'!$D$11:$D$14)</f>
        <v>2.4E-2</v>
      </c>
      <c r="F11" s="164">
        <f>SUM('G. Humana'!O11:O14)</f>
        <v>2.2069999999999999E-2</v>
      </c>
    </row>
    <row r="12" spans="1:6" ht="24.75" customHeight="1" x14ac:dyDescent="0.2">
      <c r="A12" s="201" t="s">
        <v>13</v>
      </c>
      <c r="B12" s="201"/>
      <c r="C12" s="128"/>
      <c r="D12" s="170">
        <f>SUM(D3:D11)</f>
        <v>0.92400000000000015</v>
      </c>
      <c r="E12" s="165">
        <f>SUM(E3:E11)</f>
        <v>1</v>
      </c>
      <c r="F12" s="169">
        <f>ROUNDDOWN(SUM(F3:F11),2)</f>
        <v>0.86</v>
      </c>
    </row>
    <row r="13" spans="1:6" x14ac:dyDescent="0.2">
      <c r="A13" s="4"/>
    </row>
    <row r="14" spans="1:6" x14ac:dyDescent="0.2">
      <c r="A14" s="4"/>
    </row>
    <row r="15" spans="1:6" ht="15.75" hidden="1" x14ac:dyDescent="0.2">
      <c r="A15" s="4"/>
      <c r="B15" s="23"/>
      <c r="C15" s="23"/>
      <c r="D15" s="23"/>
      <c r="E15" s="194" t="s">
        <v>359</v>
      </c>
      <c r="F15" s="194" t="s">
        <v>360</v>
      </c>
    </row>
    <row r="16" spans="1:6" ht="15" hidden="1" x14ac:dyDescent="0.25">
      <c r="A16" s="4"/>
      <c r="B16" s="23"/>
      <c r="C16" s="23"/>
      <c r="D16" s="23"/>
      <c r="E16" s="195" t="s">
        <v>361</v>
      </c>
      <c r="F16" s="197">
        <f>+'G. Jurídica'!P19</f>
        <v>1.0000000000000002</v>
      </c>
    </row>
    <row r="17" spans="1:6" ht="15" hidden="1" x14ac:dyDescent="0.25">
      <c r="A17" s="4"/>
      <c r="E17" s="195" t="s">
        <v>362</v>
      </c>
      <c r="F17" s="197">
        <f>+'G. Producción'!P13</f>
        <v>1</v>
      </c>
    </row>
    <row r="18" spans="1:6" ht="15" hidden="1" x14ac:dyDescent="0.25">
      <c r="A18" s="4"/>
      <c r="E18" s="195" t="s">
        <v>363</v>
      </c>
      <c r="F18" s="197">
        <f>+Gerencia!P12</f>
        <v>1</v>
      </c>
    </row>
    <row r="19" spans="1:6" ht="15" hidden="1" x14ac:dyDescent="0.25">
      <c r="A19" s="4"/>
      <c r="E19" s="195" t="s">
        <v>367</v>
      </c>
      <c r="F19" s="196">
        <f>+'G. Programación'!P42</f>
        <v>0.95273140248516242</v>
      </c>
    </row>
    <row r="20" spans="1:6" ht="15" hidden="1" x14ac:dyDescent="0.25">
      <c r="A20" s="4"/>
      <c r="E20" s="195" t="s">
        <v>369</v>
      </c>
      <c r="F20" s="196">
        <f>+'G. Control Interno'!P12</f>
        <v>0.95</v>
      </c>
    </row>
    <row r="21" spans="1:6" ht="15" hidden="1" x14ac:dyDescent="0.25">
      <c r="A21" s="4"/>
      <c r="E21" s="195" t="s">
        <v>371</v>
      </c>
      <c r="F21" s="196">
        <f>+'G. Humana'!P15</f>
        <v>0.91958333333333342</v>
      </c>
    </row>
    <row r="22" spans="1:6" ht="15" hidden="1" x14ac:dyDescent="0.25">
      <c r="A22" s="4"/>
      <c r="E22" s="195" t="s">
        <v>365</v>
      </c>
      <c r="F22" s="196">
        <f>+Planeación!P14</f>
        <v>0.91</v>
      </c>
    </row>
    <row r="23" spans="1:6" ht="15" hidden="1" x14ac:dyDescent="0.25">
      <c r="A23" s="4"/>
      <c r="E23" s="195" t="s">
        <v>364</v>
      </c>
      <c r="F23" s="196">
        <f>+'G. Técnica.'!P14</f>
        <v>0.88888888888888884</v>
      </c>
    </row>
    <row r="24" spans="1:6" ht="15" hidden="1" x14ac:dyDescent="0.25">
      <c r="A24" s="4"/>
      <c r="B24" s="23"/>
      <c r="C24" s="23"/>
      <c r="D24" s="23"/>
      <c r="E24" s="195" t="s">
        <v>368</v>
      </c>
      <c r="F24" s="196">
        <f>+'G. Adtiva y Fra'!P16</f>
        <v>0.80148148148148146</v>
      </c>
    </row>
    <row r="25" spans="1:6" ht="15" hidden="1" x14ac:dyDescent="0.25">
      <c r="A25" s="4"/>
      <c r="E25" s="195" t="s">
        <v>370</v>
      </c>
      <c r="F25" s="196">
        <f>+'G. Comunicaciones'!P20</f>
        <v>0.70385861711486331</v>
      </c>
    </row>
    <row r="26" spans="1:6" ht="15" hidden="1" x14ac:dyDescent="0.25">
      <c r="A26" s="4"/>
      <c r="E26" s="195" t="s">
        <v>366</v>
      </c>
      <c r="F26" s="196">
        <f>+'G. Agencia y Central.'!P14</f>
        <v>0.69142857142857139</v>
      </c>
    </row>
    <row r="27" spans="1:6" hidden="1" x14ac:dyDescent="0.2">
      <c r="A27" s="4"/>
    </row>
    <row r="28" spans="1:6" x14ac:dyDescent="0.2">
      <c r="A28" s="4"/>
    </row>
    <row r="32" spans="1:6" x14ac:dyDescent="0.2">
      <c r="B32" s="23" t="s">
        <v>83</v>
      </c>
      <c r="C32" s="23"/>
      <c r="D32" s="23"/>
    </row>
  </sheetData>
  <sortState xmlns:xlrd2="http://schemas.microsoft.com/office/spreadsheetml/2017/richdata2" ref="E16:F26">
    <sortCondition descending="1" ref="F16:F26"/>
  </sortState>
  <mergeCells count="4">
    <mergeCell ref="A12:B12"/>
    <mergeCell ref="B3:B6"/>
    <mergeCell ref="A3:A6"/>
    <mergeCell ref="A1:F1"/>
  </mergeCells>
  <pageMargins left="0.70866141732283472" right="0.70866141732283472" top="0.74803149606299213" bottom="0.74803149606299213" header="0.31496062992125984" footer="0.31496062992125984"/>
  <pageSetup paperSize="128"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Q45"/>
  <sheetViews>
    <sheetView showGridLines="0" zoomScale="70" zoomScaleNormal="70" zoomScalePageLayoutView="70" workbookViewId="0">
      <selection activeCell="I11" sqref="I11"/>
    </sheetView>
  </sheetViews>
  <sheetFormatPr baseColWidth="10" defaultColWidth="10.85546875" defaultRowHeight="12.75" x14ac:dyDescent="0.2"/>
  <cols>
    <col min="1" max="1" width="21.5703125" style="9" customWidth="1"/>
    <col min="2" max="3" width="23.7109375" style="9" customWidth="1"/>
    <col min="4" max="4" width="10" style="9" customWidth="1"/>
    <col min="5" max="5" width="13.28515625" style="9" customWidth="1"/>
    <col min="6" max="6" width="15.42578125" style="9" customWidth="1"/>
    <col min="7" max="7" width="25.42578125" style="9" customWidth="1"/>
    <col min="8" max="8" width="12.28515625" style="9" customWidth="1"/>
    <col min="9" max="9" width="14.140625" style="9" customWidth="1"/>
    <col min="10" max="10" width="15.28515625" style="9" customWidth="1"/>
    <col min="11" max="11" width="16.5703125" style="9" customWidth="1"/>
    <col min="12" max="12" width="11.140625" style="9" customWidth="1"/>
    <col min="13" max="13" width="15" style="9" customWidth="1"/>
    <col min="14" max="14" width="14" style="9" customWidth="1"/>
    <col min="15" max="15" width="15.85546875" style="9" customWidth="1"/>
    <col min="16" max="16" width="13.140625" style="9" customWidth="1"/>
    <col min="17" max="17" width="30.7109375" style="9" customWidth="1"/>
    <col min="18" max="16384" width="10.85546875" style="9"/>
  </cols>
  <sheetData>
    <row r="1" spans="1:17" ht="24.75" customHeight="1" x14ac:dyDescent="0.2">
      <c r="A1" s="223"/>
      <c r="B1" s="223"/>
      <c r="C1" s="226" t="s">
        <v>262</v>
      </c>
      <c r="D1" s="227"/>
      <c r="E1" s="227"/>
      <c r="F1" s="227"/>
      <c r="G1" s="227"/>
      <c r="H1" s="227"/>
      <c r="I1" s="227"/>
      <c r="J1" s="227"/>
      <c r="K1" s="227"/>
      <c r="L1" s="227"/>
      <c r="M1" s="227"/>
      <c r="N1" s="227"/>
      <c r="O1" s="227"/>
      <c r="P1" s="227"/>
      <c r="Q1" s="228"/>
    </row>
    <row r="2" spans="1:17" ht="24.75" customHeight="1" x14ac:dyDescent="0.2">
      <c r="A2" s="223"/>
      <c r="B2" s="223"/>
      <c r="C2" s="229"/>
      <c r="D2" s="230"/>
      <c r="E2" s="230"/>
      <c r="F2" s="230"/>
      <c r="G2" s="230"/>
      <c r="H2" s="230"/>
      <c r="I2" s="230"/>
      <c r="J2" s="230"/>
      <c r="K2" s="230"/>
      <c r="L2" s="230"/>
      <c r="M2" s="230"/>
      <c r="N2" s="230"/>
      <c r="O2" s="230"/>
      <c r="P2" s="230"/>
      <c r="Q2" s="231"/>
    </row>
    <row r="3" spans="1:17" ht="24.75" customHeight="1" x14ac:dyDescent="0.2">
      <c r="A3" s="223"/>
      <c r="B3" s="223"/>
      <c r="C3" s="232"/>
      <c r="D3" s="233"/>
      <c r="E3" s="233"/>
      <c r="F3" s="233"/>
      <c r="G3" s="233"/>
      <c r="H3" s="233"/>
      <c r="I3" s="233"/>
      <c r="J3" s="233"/>
      <c r="K3" s="233"/>
      <c r="L3" s="233"/>
      <c r="M3" s="233"/>
      <c r="N3" s="233"/>
      <c r="O3" s="233"/>
      <c r="P3" s="233"/>
      <c r="Q3" s="234"/>
    </row>
    <row r="4" spans="1:17" x14ac:dyDescent="0.2">
      <c r="A4" s="225" t="s">
        <v>0</v>
      </c>
      <c r="B4" s="225"/>
      <c r="C4" s="225"/>
      <c r="D4" s="225"/>
      <c r="E4" s="225"/>
      <c r="F4" s="225"/>
      <c r="G4" s="225"/>
      <c r="H4" s="225"/>
      <c r="I4" s="225"/>
      <c r="J4" s="225"/>
      <c r="K4" s="225"/>
      <c r="L4" s="225"/>
      <c r="M4" s="225"/>
      <c r="N4" s="225"/>
      <c r="O4" s="225"/>
      <c r="P4" s="225"/>
      <c r="Q4" s="225"/>
    </row>
    <row r="5" spans="1:17" x14ac:dyDescent="0.2">
      <c r="A5" s="225" t="s">
        <v>69</v>
      </c>
      <c r="B5" s="225"/>
      <c r="C5" s="225"/>
      <c r="D5" s="225"/>
      <c r="E5" s="225"/>
      <c r="F5" s="225"/>
      <c r="G5" s="225"/>
      <c r="H5" s="225"/>
      <c r="I5" s="225"/>
      <c r="J5" s="225"/>
      <c r="K5" s="225"/>
      <c r="L5" s="225"/>
      <c r="M5" s="225"/>
      <c r="N5" s="225"/>
      <c r="O5" s="225"/>
      <c r="P5" s="225"/>
      <c r="Q5" s="225"/>
    </row>
    <row r="6" spans="1:17" ht="15" customHeight="1" x14ac:dyDescent="0.2">
      <c r="A6" s="225" t="s">
        <v>256</v>
      </c>
      <c r="B6" s="225"/>
      <c r="C6" s="225"/>
      <c r="D6" s="225"/>
      <c r="E6" s="225"/>
      <c r="F6" s="225"/>
      <c r="G6" s="225"/>
      <c r="H6" s="225"/>
      <c r="I6" s="225"/>
      <c r="J6" s="225"/>
      <c r="K6" s="225"/>
      <c r="L6" s="225"/>
      <c r="M6" s="225"/>
      <c r="N6" s="225"/>
      <c r="O6" s="225"/>
      <c r="P6" s="225"/>
      <c r="Q6" s="225"/>
    </row>
    <row r="7" spans="1:17" x14ac:dyDescent="0.2">
      <c r="A7" s="220"/>
      <c r="B7" s="221"/>
      <c r="C7" s="221"/>
      <c r="D7" s="221"/>
      <c r="E7" s="221"/>
      <c r="F7" s="221"/>
      <c r="G7" s="221"/>
      <c r="H7" s="221"/>
      <c r="I7" s="221"/>
      <c r="J7" s="221"/>
      <c r="K7" s="221"/>
      <c r="L7" s="221"/>
      <c r="M7" s="221"/>
      <c r="N7" s="221"/>
      <c r="O7" s="221"/>
      <c r="P7" s="221"/>
      <c r="Q7" s="222"/>
    </row>
    <row r="8" spans="1:17" ht="15.75" customHeight="1" x14ac:dyDescent="0.2">
      <c r="A8" s="224" t="s">
        <v>1</v>
      </c>
      <c r="B8" s="224"/>
      <c r="C8" s="224"/>
      <c r="D8" s="224"/>
      <c r="E8" s="224"/>
      <c r="F8" s="224"/>
      <c r="G8" s="224"/>
      <c r="H8" s="224"/>
      <c r="I8" s="224"/>
      <c r="J8" s="224"/>
      <c r="K8" s="224"/>
      <c r="L8" s="224"/>
      <c r="M8" s="216"/>
      <c r="N8" s="216"/>
      <c r="O8" s="216"/>
      <c r="P8" s="217"/>
      <c r="Q8" s="198"/>
    </row>
    <row r="9" spans="1:17" ht="12.75" customHeight="1" x14ac:dyDescent="0.2">
      <c r="A9" s="219" t="s">
        <v>81</v>
      </c>
      <c r="B9" s="219" t="s">
        <v>101</v>
      </c>
      <c r="C9" s="219" t="s">
        <v>174</v>
      </c>
      <c r="D9" s="218" t="s">
        <v>2</v>
      </c>
      <c r="E9" s="219" t="s">
        <v>3</v>
      </c>
      <c r="F9" s="219" t="s">
        <v>28</v>
      </c>
      <c r="G9" s="219"/>
      <c r="H9" s="219"/>
      <c r="I9" s="219"/>
      <c r="J9" s="219"/>
      <c r="K9" s="219"/>
      <c r="L9" s="218" t="s">
        <v>2</v>
      </c>
      <c r="M9" s="211" t="s">
        <v>377</v>
      </c>
      <c r="N9" s="218" t="s">
        <v>104</v>
      </c>
      <c r="O9" s="218" t="s">
        <v>4</v>
      </c>
      <c r="P9" s="218" t="s">
        <v>5</v>
      </c>
      <c r="Q9" s="211" t="s">
        <v>378</v>
      </c>
    </row>
    <row r="10" spans="1:17" ht="51.75" customHeight="1" x14ac:dyDescent="0.2">
      <c r="A10" s="219"/>
      <c r="B10" s="219"/>
      <c r="C10" s="219"/>
      <c r="D10" s="218"/>
      <c r="E10" s="219"/>
      <c r="F10" s="32" t="s">
        <v>30</v>
      </c>
      <c r="G10" s="31" t="s">
        <v>29</v>
      </c>
      <c r="H10" s="31" t="s">
        <v>34</v>
      </c>
      <c r="I10" s="32" t="s">
        <v>22</v>
      </c>
      <c r="J10" s="31" t="s">
        <v>35</v>
      </c>
      <c r="K10" s="31" t="s">
        <v>39</v>
      </c>
      <c r="L10" s="218"/>
      <c r="M10" s="211"/>
      <c r="N10" s="218"/>
      <c r="O10" s="218"/>
      <c r="P10" s="218"/>
      <c r="Q10" s="212"/>
    </row>
    <row r="11" spans="1:17" s="1" customFormat="1" ht="111" customHeight="1" x14ac:dyDescent="0.2">
      <c r="A11" s="96" t="str">
        <f>'Plan de desarrollo'!B4</f>
        <v>5. Gobernanza y Gobernabilidad</v>
      </c>
      <c r="B11" s="34" t="str">
        <f>'Objetivos Estratégicos'!B9</f>
        <v xml:space="preserve">Administrar y optimizar eficientemente los recursos financieros acorde con las expectativas de los asociados. </v>
      </c>
      <c r="C11" s="133" t="s">
        <v>219</v>
      </c>
      <c r="D11" s="43">
        <f>+L11</f>
        <v>0.02</v>
      </c>
      <c r="E11" s="33" t="s">
        <v>6</v>
      </c>
      <c r="F11" s="40" t="s">
        <v>238</v>
      </c>
      <c r="G11" s="40" t="s">
        <v>95</v>
      </c>
      <c r="H11" s="40" t="s">
        <v>25</v>
      </c>
      <c r="I11" s="40" t="s">
        <v>239</v>
      </c>
      <c r="J11" s="50" t="s">
        <v>46</v>
      </c>
      <c r="K11" s="64">
        <v>1</v>
      </c>
      <c r="L11" s="38">
        <v>0.02</v>
      </c>
      <c r="M11" s="64">
        <v>1</v>
      </c>
      <c r="N11" s="41">
        <f>MAX(M11:M11)/K11</f>
        <v>1</v>
      </c>
      <c r="O11" s="39">
        <f>IF(N11&lt;=100%,N11*L11,L11)</f>
        <v>0.02</v>
      </c>
      <c r="P11" s="42">
        <f>(O11/D15)*100</f>
        <v>1</v>
      </c>
      <c r="Q11" s="115" t="s">
        <v>310</v>
      </c>
    </row>
    <row r="12" spans="1:17" ht="22.5" customHeight="1" x14ac:dyDescent="0.2">
      <c r="A12" s="213" t="s">
        <v>7</v>
      </c>
      <c r="B12" s="214"/>
      <c r="C12" s="214"/>
      <c r="D12" s="214"/>
      <c r="E12" s="214"/>
      <c r="F12" s="214"/>
      <c r="G12" s="214"/>
      <c r="H12" s="214"/>
      <c r="I12" s="214"/>
      <c r="J12" s="214"/>
      <c r="K12" s="214"/>
      <c r="L12" s="214"/>
      <c r="M12" s="214"/>
      <c r="N12" s="214"/>
      <c r="O12" s="215"/>
      <c r="P12" s="175">
        <f>P11</f>
        <v>1</v>
      </c>
      <c r="Q12" s="172"/>
    </row>
    <row r="13" spans="1:17" x14ac:dyDescent="0.2">
      <c r="O13" s="49"/>
    </row>
    <row r="14" spans="1:17" ht="36" x14ac:dyDescent="0.2">
      <c r="D14" s="49">
        <f>+D11</f>
        <v>0.02</v>
      </c>
      <c r="Q14" s="55" t="s">
        <v>257</v>
      </c>
    </row>
    <row r="15" spans="1:17" x14ac:dyDescent="0.2">
      <c r="D15" s="9">
        <f>+D14*100</f>
        <v>2</v>
      </c>
    </row>
    <row r="20" spans="4:13" x14ac:dyDescent="0.2">
      <c r="M20" s="22"/>
    </row>
    <row r="21" spans="4:13" x14ac:dyDescent="0.2">
      <c r="D21" s="49"/>
    </row>
    <row r="43" spans="2:3" x14ac:dyDescent="0.2">
      <c r="B43" s="15"/>
      <c r="C43" s="15"/>
    </row>
    <row r="45" spans="2:3" x14ac:dyDescent="0.2">
      <c r="B45" s="16"/>
      <c r="C45" s="16"/>
    </row>
  </sheetData>
  <mergeCells count="21">
    <mergeCell ref="A7:Q7"/>
    <mergeCell ref="A1:B3"/>
    <mergeCell ref="A8:L8"/>
    <mergeCell ref="A4:Q4"/>
    <mergeCell ref="A5:Q5"/>
    <mergeCell ref="A6:Q6"/>
    <mergeCell ref="C1:Q3"/>
    <mergeCell ref="Q9:Q10"/>
    <mergeCell ref="M9:M10"/>
    <mergeCell ref="A12:O12"/>
    <mergeCell ref="M8:P8"/>
    <mergeCell ref="D9:D10"/>
    <mergeCell ref="F9:K9"/>
    <mergeCell ref="E9:E10"/>
    <mergeCell ref="B9:B10"/>
    <mergeCell ref="C9:C10"/>
    <mergeCell ref="N9:N10"/>
    <mergeCell ref="O9:O10"/>
    <mergeCell ref="P9:P10"/>
    <mergeCell ref="L9:L10"/>
    <mergeCell ref="A9:A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Q19"/>
  <sheetViews>
    <sheetView showGridLines="0" zoomScale="70" zoomScaleNormal="70" zoomScalePageLayoutView="85" workbookViewId="0">
      <selection activeCell="B27" sqref="B27"/>
    </sheetView>
  </sheetViews>
  <sheetFormatPr baseColWidth="10" defaultColWidth="10.85546875" defaultRowHeight="12.75" x14ac:dyDescent="0.2"/>
  <cols>
    <col min="1" max="1" width="22.5703125" style="9" customWidth="1"/>
    <col min="2" max="2" width="23.85546875" style="9" customWidth="1"/>
    <col min="3" max="3" width="24.5703125" style="9" customWidth="1"/>
    <col min="4" max="4" width="11" style="9" customWidth="1"/>
    <col min="5" max="5" width="13.7109375" style="9" customWidth="1"/>
    <col min="6" max="6" width="15.85546875" style="9" customWidth="1"/>
    <col min="7" max="7" width="24.28515625" style="9" customWidth="1"/>
    <col min="8" max="8" width="14.85546875" style="9" customWidth="1"/>
    <col min="9" max="9" width="20.42578125" style="9" customWidth="1"/>
    <col min="10" max="10" width="15.42578125" style="9" customWidth="1"/>
    <col min="11" max="11" width="10.85546875" style="9"/>
    <col min="12" max="12" width="11" style="9" customWidth="1"/>
    <col min="13" max="13" width="15" style="9" customWidth="1"/>
    <col min="14" max="14" width="13.5703125" style="9" customWidth="1"/>
    <col min="15" max="15" width="14.42578125" style="9" customWidth="1"/>
    <col min="16" max="16" width="13" style="9" customWidth="1"/>
    <col min="17" max="17" width="49" style="9" customWidth="1"/>
    <col min="18" max="16384" width="10.85546875" style="9"/>
  </cols>
  <sheetData>
    <row r="1" spans="1:17" ht="18.75" customHeight="1" x14ac:dyDescent="0.2">
      <c r="A1" s="223"/>
      <c r="B1" s="223"/>
      <c r="C1" s="226" t="s">
        <v>262</v>
      </c>
      <c r="D1" s="227"/>
      <c r="E1" s="227"/>
      <c r="F1" s="227"/>
      <c r="G1" s="227"/>
      <c r="H1" s="227"/>
      <c r="I1" s="227"/>
      <c r="J1" s="227"/>
      <c r="K1" s="227"/>
      <c r="L1" s="227"/>
      <c r="M1" s="227"/>
      <c r="N1" s="227"/>
      <c r="O1" s="227"/>
      <c r="P1" s="227"/>
      <c r="Q1" s="228"/>
    </row>
    <row r="2" spans="1:17" ht="30.75" customHeight="1" x14ac:dyDescent="0.2">
      <c r="A2" s="223"/>
      <c r="B2" s="223"/>
      <c r="C2" s="229"/>
      <c r="D2" s="230"/>
      <c r="E2" s="230"/>
      <c r="F2" s="230"/>
      <c r="G2" s="230"/>
      <c r="H2" s="230"/>
      <c r="I2" s="230"/>
      <c r="J2" s="230"/>
      <c r="K2" s="230"/>
      <c r="L2" s="230"/>
      <c r="M2" s="230"/>
      <c r="N2" s="230"/>
      <c r="O2" s="230"/>
      <c r="P2" s="230"/>
      <c r="Q2" s="231"/>
    </row>
    <row r="3" spans="1:17" ht="25.5" customHeight="1" x14ac:dyDescent="0.2">
      <c r="A3" s="223"/>
      <c r="B3" s="223"/>
      <c r="C3" s="232"/>
      <c r="D3" s="233"/>
      <c r="E3" s="233"/>
      <c r="F3" s="233"/>
      <c r="G3" s="233"/>
      <c r="H3" s="233"/>
      <c r="I3" s="233"/>
      <c r="J3" s="233"/>
      <c r="K3" s="233"/>
      <c r="L3" s="233"/>
      <c r="M3" s="233"/>
      <c r="N3" s="233"/>
      <c r="O3" s="233"/>
      <c r="P3" s="233"/>
      <c r="Q3" s="234"/>
    </row>
    <row r="4" spans="1:17" x14ac:dyDescent="0.2">
      <c r="A4" s="225" t="s">
        <v>16</v>
      </c>
      <c r="B4" s="225"/>
      <c r="C4" s="225"/>
      <c r="D4" s="225"/>
      <c r="E4" s="225"/>
      <c r="F4" s="225"/>
      <c r="G4" s="225"/>
      <c r="H4" s="225"/>
      <c r="I4" s="225"/>
      <c r="J4" s="225"/>
      <c r="K4" s="225"/>
      <c r="L4" s="225"/>
      <c r="M4" s="225"/>
      <c r="N4" s="225"/>
      <c r="O4" s="225"/>
      <c r="P4" s="225"/>
      <c r="Q4" s="225"/>
    </row>
    <row r="5" spans="1:17" ht="16.5" customHeight="1" x14ac:dyDescent="0.2">
      <c r="A5" s="225" t="s">
        <v>82</v>
      </c>
      <c r="B5" s="225"/>
      <c r="C5" s="225"/>
      <c r="D5" s="225"/>
      <c r="E5" s="225"/>
      <c r="F5" s="225"/>
      <c r="G5" s="225"/>
      <c r="H5" s="225"/>
      <c r="I5" s="225"/>
      <c r="J5" s="225"/>
      <c r="K5" s="225"/>
      <c r="L5" s="225"/>
      <c r="M5" s="225"/>
      <c r="N5" s="225"/>
      <c r="O5" s="225"/>
      <c r="P5" s="225"/>
      <c r="Q5" s="225"/>
    </row>
    <row r="6" spans="1:17" x14ac:dyDescent="0.2">
      <c r="A6" s="225" t="s">
        <v>256</v>
      </c>
      <c r="B6" s="225"/>
      <c r="C6" s="225"/>
      <c r="D6" s="225"/>
      <c r="E6" s="225"/>
      <c r="F6" s="225"/>
      <c r="G6" s="225"/>
      <c r="H6" s="225"/>
      <c r="I6" s="225"/>
      <c r="J6" s="225"/>
      <c r="K6" s="225"/>
      <c r="L6" s="225"/>
      <c r="M6" s="225"/>
      <c r="N6" s="225"/>
      <c r="O6" s="225"/>
      <c r="P6" s="225"/>
      <c r="Q6" s="225"/>
    </row>
    <row r="7" spans="1:17" x14ac:dyDescent="0.2">
      <c r="A7" s="220"/>
      <c r="B7" s="221"/>
      <c r="C7" s="221"/>
      <c r="D7" s="221"/>
      <c r="E7" s="221"/>
      <c r="F7" s="221"/>
      <c r="G7" s="221"/>
      <c r="H7" s="221"/>
      <c r="I7" s="221"/>
      <c r="J7" s="221"/>
      <c r="K7" s="221"/>
      <c r="L7" s="221"/>
      <c r="M7" s="221"/>
      <c r="N7" s="221"/>
      <c r="O7" s="221"/>
      <c r="P7" s="221"/>
      <c r="Q7" s="222"/>
    </row>
    <row r="8" spans="1:17" ht="12.75" customHeight="1" x14ac:dyDescent="0.2">
      <c r="A8" s="224" t="s">
        <v>1</v>
      </c>
      <c r="B8" s="224"/>
      <c r="C8" s="224"/>
      <c r="D8" s="224"/>
      <c r="E8" s="224"/>
      <c r="F8" s="224"/>
      <c r="G8" s="224"/>
      <c r="H8" s="224"/>
      <c r="I8" s="224"/>
      <c r="J8" s="224"/>
      <c r="K8" s="224"/>
      <c r="L8" s="224"/>
      <c r="M8" s="216"/>
      <c r="N8" s="216"/>
      <c r="O8" s="216"/>
      <c r="P8" s="217"/>
      <c r="Q8" s="198"/>
    </row>
    <row r="9" spans="1:17" ht="12.75" customHeight="1" x14ac:dyDescent="0.2">
      <c r="A9" s="219" t="s">
        <v>81</v>
      </c>
      <c r="B9" s="219" t="s">
        <v>100</v>
      </c>
      <c r="C9" s="219" t="s">
        <v>174</v>
      </c>
      <c r="D9" s="238" t="s">
        <v>2</v>
      </c>
      <c r="E9" s="219" t="s">
        <v>3</v>
      </c>
      <c r="F9" s="219" t="s">
        <v>28</v>
      </c>
      <c r="G9" s="219"/>
      <c r="H9" s="219"/>
      <c r="I9" s="219"/>
      <c r="J9" s="219"/>
      <c r="K9" s="219"/>
      <c r="L9" s="218" t="s">
        <v>2</v>
      </c>
      <c r="M9" s="211" t="s">
        <v>377</v>
      </c>
      <c r="N9" s="218" t="s">
        <v>104</v>
      </c>
      <c r="O9" s="218" t="s">
        <v>4</v>
      </c>
      <c r="P9" s="218" t="s">
        <v>5</v>
      </c>
      <c r="Q9" s="211" t="s">
        <v>378</v>
      </c>
    </row>
    <row r="10" spans="1:17" ht="38.25" customHeight="1" x14ac:dyDescent="0.2">
      <c r="A10" s="219"/>
      <c r="B10" s="219"/>
      <c r="C10" s="219"/>
      <c r="D10" s="239"/>
      <c r="E10" s="219"/>
      <c r="F10" s="29" t="s">
        <v>30</v>
      </c>
      <c r="G10" s="31" t="s">
        <v>29</v>
      </c>
      <c r="H10" s="31" t="s">
        <v>34</v>
      </c>
      <c r="I10" s="29" t="s">
        <v>22</v>
      </c>
      <c r="J10" s="31" t="s">
        <v>35</v>
      </c>
      <c r="K10" s="31" t="s">
        <v>39</v>
      </c>
      <c r="L10" s="218"/>
      <c r="M10" s="211"/>
      <c r="N10" s="218"/>
      <c r="O10" s="218"/>
      <c r="P10" s="218"/>
      <c r="Q10" s="212"/>
    </row>
    <row r="11" spans="1:17" s="1" customFormat="1" ht="135.75" customHeight="1" x14ac:dyDescent="0.2">
      <c r="A11" s="236" t="str">
        <f>+'Plan de desarrollo'!B4</f>
        <v>5. Gobernanza y Gobernabilidad</v>
      </c>
      <c r="B11" s="236" t="str">
        <f>'Objetivos Estratégicos'!B10</f>
        <v xml:space="preserve">Incrementar el nivel de eficiencia y eficacia operativa y administrativa en la gestión y ejecución de los procesos. </v>
      </c>
      <c r="C11" s="236" t="s">
        <v>219</v>
      </c>
      <c r="D11" s="240">
        <f>SUM(L11:L13)</f>
        <v>0.04</v>
      </c>
      <c r="E11" s="236" t="s">
        <v>240</v>
      </c>
      <c r="F11" s="155" t="s">
        <v>241</v>
      </c>
      <c r="G11" s="155" t="s">
        <v>96</v>
      </c>
      <c r="H11" s="155" t="s">
        <v>24</v>
      </c>
      <c r="I11" s="155" t="s">
        <v>242</v>
      </c>
      <c r="J11" s="155" t="s">
        <v>21</v>
      </c>
      <c r="K11" s="21">
        <v>0.5</v>
      </c>
      <c r="L11" s="82">
        <v>0.01</v>
      </c>
      <c r="M11" s="184">
        <v>0.32</v>
      </c>
      <c r="N11" s="79">
        <f>MAX(M11)/K11</f>
        <v>0.64</v>
      </c>
      <c r="O11" s="79">
        <f>IF(N11&lt;=100%,N11*L11,L11)</f>
        <v>6.4000000000000003E-3</v>
      </c>
      <c r="P11" s="79">
        <f>(O11/$D$19)*100</f>
        <v>0.16</v>
      </c>
      <c r="Q11" s="80" t="s">
        <v>380</v>
      </c>
    </row>
    <row r="12" spans="1:17" ht="142.5" customHeight="1" x14ac:dyDescent="0.2">
      <c r="A12" s="237"/>
      <c r="B12" s="237"/>
      <c r="C12" s="237"/>
      <c r="D12" s="241"/>
      <c r="E12" s="237"/>
      <c r="F12" s="155" t="s">
        <v>243</v>
      </c>
      <c r="G12" s="155" t="s">
        <v>103</v>
      </c>
      <c r="H12" s="155" t="s">
        <v>24</v>
      </c>
      <c r="I12" s="155" t="s">
        <v>244</v>
      </c>
      <c r="J12" s="155" t="s">
        <v>21</v>
      </c>
      <c r="K12" s="21">
        <v>0.8</v>
      </c>
      <c r="L12" s="27">
        <v>0.01</v>
      </c>
      <c r="M12" s="21">
        <v>0.94</v>
      </c>
      <c r="N12" s="181">
        <f>MAX(M12:M12)/K12</f>
        <v>1.1749999999999998</v>
      </c>
      <c r="O12" s="27">
        <f>IF(N12&lt;=100%,N12*L12,L12)</f>
        <v>0.01</v>
      </c>
      <c r="P12" s="137">
        <f>(O12/$D$19)*100</f>
        <v>0.25</v>
      </c>
      <c r="Q12" s="28" t="s">
        <v>379</v>
      </c>
    </row>
    <row r="13" spans="1:17" ht="139.5" customHeight="1" x14ac:dyDescent="0.2">
      <c r="A13" s="237"/>
      <c r="B13" s="237"/>
      <c r="C13" s="237"/>
      <c r="D13" s="241"/>
      <c r="E13" s="237"/>
      <c r="F13" s="155" t="s">
        <v>245</v>
      </c>
      <c r="G13" s="155" t="s">
        <v>285</v>
      </c>
      <c r="H13" s="155" t="s">
        <v>24</v>
      </c>
      <c r="I13" s="155" t="s">
        <v>246</v>
      </c>
      <c r="J13" s="155" t="s">
        <v>21</v>
      </c>
      <c r="K13" s="21">
        <v>0.7</v>
      </c>
      <c r="L13" s="27">
        <v>0.02</v>
      </c>
      <c r="M13" s="21">
        <v>0.71</v>
      </c>
      <c r="N13" s="180">
        <f>M13/K13</f>
        <v>1.0142857142857142</v>
      </c>
      <c r="O13" s="27">
        <f>IF(N13&lt;=100%,N13*L13,L13)</f>
        <v>0.02</v>
      </c>
      <c r="P13" s="137">
        <f>(O13/$D$19)*100</f>
        <v>0.5</v>
      </c>
      <c r="Q13" s="111" t="s">
        <v>381</v>
      </c>
    </row>
    <row r="14" spans="1:17" ht="17.25" customHeight="1" x14ac:dyDescent="0.2">
      <c r="A14" s="235" t="s">
        <v>7</v>
      </c>
      <c r="B14" s="235"/>
      <c r="C14" s="235"/>
      <c r="D14" s="235"/>
      <c r="E14" s="235"/>
      <c r="F14" s="235"/>
      <c r="G14" s="235"/>
      <c r="H14" s="235"/>
      <c r="I14" s="235"/>
      <c r="J14" s="235"/>
      <c r="K14" s="235"/>
      <c r="L14" s="235"/>
      <c r="M14" s="235"/>
      <c r="N14" s="235"/>
      <c r="O14" s="235"/>
      <c r="P14" s="173">
        <f>SUM(P11:P13)</f>
        <v>0.91</v>
      </c>
      <c r="Q14" s="174"/>
    </row>
    <row r="17" spans="4:17" ht="36" x14ac:dyDescent="0.2">
      <c r="Q17" s="55" t="s">
        <v>257</v>
      </c>
    </row>
    <row r="18" spans="4:17" x14ac:dyDescent="0.2">
      <c r="D18" s="49">
        <f>+D11</f>
        <v>0.04</v>
      </c>
    </row>
    <row r="19" spans="4:17" x14ac:dyDescent="0.2">
      <c r="D19" s="9">
        <f>+D18*100</f>
        <v>4</v>
      </c>
    </row>
  </sheetData>
  <mergeCells count="26">
    <mergeCell ref="Q9:Q10"/>
    <mergeCell ref="P9:P10"/>
    <mergeCell ref="C1:Q3"/>
    <mergeCell ref="M9:M10"/>
    <mergeCell ref="A1:B3"/>
    <mergeCell ref="A5:Q5"/>
    <mergeCell ref="A6:Q6"/>
    <mergeCell ref="A8:L8"/>
    <mergeCell ref="A4:Q4"/>
    <mergeCell ref="M8:P8"/>
    <mergeCell ref="A7:Q7"/>
    <mergeCell ref="A14:O14"/>
    <mergeCell ref="A11:A13"/>
    <mergeCell ref="B11:B13"/>
    <mergeCell ref="B9:B10"/>
    <mergeCell ref="D9:D10"/>
    <mergeCell ref="L9:L10"/>
    <mergeCell ref="C9:C10"/>
    <mergeCell ref="D11:D13"/>
    <mergeCell ref="E9:E10"/>
    <mergeCell ref="N9:N10"/>
    <mergeCell ref="A9:A10"/>
    <mergeCell ref="F9:K9"/>
    <mergeCell ref="C11:C13"/>
    <mergeCell ref="E11:E13"/>
    <mergeCell ref="O9:O10"/>
  </mergeCells>
  <pageMargins left="0.7" right="0.7" top="0.75" bottom="0.75" header="0.3" footer="0.3"/>
  <pageSetup orientation="portrait" r:id="rId1"/>
  <ignoredErrors>
    <ignoredError sqref="A14:B14 D12 D14:L14 D13 O12 N14:P14 O13" evalErro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Q50"/>
  <sheetViews>
    <sheetView showGridLines="0" zoomScale="70" zoomScaleNormal="70" zoomScalePageLayoutView="70" workbookViewId="0">
      <selection activeCell="M41" sqref="M41"/>
    </sheetView>
  </sheetViews>
  <sheetFormatPr baseColWidth="10" defaultColWidth="10.85546875" defaultRowHeight="12.75" x14ac:dyDescent="0.2"/>
  <cols>
    <col min="1" max="1" width="19.85546875" style="9" customWidth="1"/>
    <col min="2" max="3" width="20" style="9" customWidth="1"/>
    <col min="4" max="4" width="10" style="9" customWidth="1"/>
    <col min="5" max="5" width="14.140625" style="9" customWidth="1"/>
    <col min="6" max="6" width="22.5703125" style="9" customWidth="1"/>
    <col min="7" max="7" width="25.28515625" style="95" customWidth="1"/>
    <col min="8" max="8" width="12.28515625" style="9" customWidth="1"/>
    <col min="9" max="9" width="24.140625" style="9" customWidth="1"/>
    <col min="10" max="10" width="13.5703125" style="95" bestFit="1" customWidth="1"/>
    <col min="11" max="11" width="13.7109375" style="95" customWidth="1"/>
    <col min="12" max="12" width="11" style="17" customWidth="1"/>
    <col min="13" max="13" width="14.7109375" style="17" customWidth="1"/>
    <col min="14" max="14" width="16.42578125" style="9" customWidth="1"/>
    <col min="15" max="15" width="14.85546875" style="9" customWidth="1"/>
    <col min="16" max="16" width="14.140625" style="9" customWidth="1"/>
    <col min="17" max="17" width="44" style="9" customWidth="1"/>
    <col min="18" max="16384" width="10.85546875" style="9"/>
  </cols>
  <sheetData>
    <row r="1" spans="1:17" ht="25.5" customHeight="1" x14ac:dyDescent="0.2">
      <c r="A1" s="223"/>
      <c r="B1" s="223"/>
      <c r="C1" s="223"/>
      <c r="D1" s="223"/>
      <c r="E1" s="251" t="s">
        <v>262</v>
      </c>
      <c r="F1" s="251"/>
      <c r="G1" s="251"/>
      <c r="H1" s="251"/>
      <c r="I1" s="251"/>
      <c r="J1" s="251"/>
      <c r="K1" s="251"/>
      <c r="L1" s="251"/>
      <c r="M1" s="251"/>
      <c r="N1" s="251"/>
      <c r="O1" s="251"/>
      <c r="P1" s="251"/>
      <c r="Q1" s="252"/>
    </row>
    <row r="2" spans="1:17" ht="18.75" customHeight="1" x14ac:dyDescent="0.2">
      <c r="A2" s="223"/>
      <c r="B2" s="223"/>
      <c r="C2" s="223"/>
      <c r="D2" s="223"/>
      <c r="E2" s="253"/>
      <c r="F2" s="253"/>
      <c r="G2" s="253"/>
      <c r="H2" s="253"/>
      <c r="I2" s="253"/>
      <c r="J2" s="253"/>
      <c r="K2" s="253"/>
      <c r="L2" s="253"/>
      <c r="M2" s="253"/>
      <c r="N2" s="253"/>
      <c r="O2" s="253"/>
      <c r="P2" s="253"/>
      <c r="Q2" s="254"/>
    </row>
    <row r="3" spans="1:17" ht="13.5" customHeight="1" x14ac:dyDescent="0.2">
      <c r="A3" s="223"/>
      <c r="B3" s="223"/>
      <c r="C3" s="223"/>
      <c r="D3" s="223"/>
      <c r="E3" s="255"/>
      <c r="F3" s="255"/>
      <c r="G3" s="255"/>
      <c r="H3" s="255"/>
      <c r="I3" s="255"/>
      <c r="J3" s="255"/>
      <c r="K3" s="255"/>
      <c r="L3" s="255"/>
      <c r="M3" s="255"/>
      <c r="N3" s="255"/>
      <c r="O3" s="255"/>
      <c r="P3" s="255"/>
      <c r="Q3" s="256"/>
    </row>
    <row r="4" spans="1:17" ht="15.75" customHeight="1" x14ac:dyDescent="0.2">
      <c r="A4" s="225" t="s">
        <v>68</v>
      </c>
      <c r="B4" s="225"/>
      <c r="C4" s="225"/>
      <c r="D4" s="225"/>
      <c r="E4" s="225"/>
      <c r="F4" s="225"/>
      <c r="G4" s="225"/>
      <c r="H4" s="225"/>
      <c r="I4" s="225"/>
      <c r="J4" s="225"/>
      <c r="K4" s="225"/>
      <c r="L4" s="225"/>
      <c r="M4" s="225"/>
      <c r="N4" s="225"/>
      <c r="O4" s="225"/>
      <c r="P4" s="225"/>
      <c r="Q4" s="225"/>
    </row>
    <row r="5" spans="1:17" ht="15" customHeight="1" x14ac:dyDescent="0.2">
      <c r="A5" s="225" t="s">
        <v>71</v>
      </c>
      <c r="B5" s="225"/>
      <c r="C5" s="225"/>
      <c r="D5" s="225"/>
      <c r="E5" s="225"/>
      <c r="F5" s="225"/>
      <c r="G5" s="225"/>
      <c r="H5" s="225"/>
      <c r="I5" s="225"/>
      <c r="J5" s="225"/>
      <c r="K5" s="225"/>
      <c r="L5" s="225"/>
      <c r="M5" s="225"/>
      <c r="N5" s="225"/>
      <c r="O5" s="225"/>
      <c r="P5" s="225"/>
      <c r="Q5" s="225"/>
    </row>
    <row r="6" spans="1:17" x14ac:dyDescent="0.2">
      <c r="A6" s="225" t="s">
        <v>256</v>
      </c>
      <c r="B6" s="225"/>
      <c r="C6" s="225"/>
      <c r="D6" s="225"/>
      <c r="E6" s="225"/>
      <c r="F6" s="225"/>
      <c r="G6" s="225"/>
      <c r="H6" s="225"/>
      <c r="I6" s="225"/>
      <c r="J6" s="225"/>
      <c r="K6" s="225"/>
      <c r="L6" s="225"/>
      <c r="M6" s="225"/>
      <c r="N6" s="225"/>
      <c r="O6" s="225"/>
      <c r="P6" s="225"/>
      <c r="Q6" s="225"/>
    </row>
    <row r="7" spans="1:17" ht="15.75" customHeight="1" x14ac:dyDescent="0.2">
      <c r="A7" s="223"/>
      <c r="B7" s="223"/>
      <c r="C7" s="223"/>
      <c r="D7" s="223"/>
      <c r="E7" s="223"/>
      <c r="F7" s="223"/>
      <c r="G7" s="223"/>
      <c r="H7" s="223"/>
      <c r="I7" s="223"/>
      <c r="J7" s="223"/>
      <c r="K7" s="223"/>
      <c r="L7" s="223"/>
      <c r="M7" s="223"/>
      <c r="N7" s="223"/>
      <c r="O7" s="223"/>
      <c r="P7" s="223"/>
      <c r="Q7" s="223"/>
    </row>
    <row r="8" spans="1:17" ht="12.75" customHeight="1" x14ac:dyDescent="0.2">
      <c r="A8" s="224" t="s">
        <v>1</v>
      </c>
      <c r="B8" s="224"/>
      <c r="C8" s="224"/>
      <c r="D8" s="224"/>
      <c r="E8" s="224"/>
      <c r="F8" s="224"/>
      <c r="G8" s="224"/>
      <c r="H8" s="224"/>
      <c r="I8" s="224"/>
      <c r="J8" s="224"/>
      <c r="K8" s="224"/>
      <c r="L8" s="224"/>
      <c r="M8" s="216"/>
      <c r="N8" s="216"/>
      <c r="O8" s="216"/>
      <c r="P8" s="217"/>
      <c r="Q8" s="198"/>
    </row>
    <row r="9" spans="1:17" ht="12.75" customHeight="1" x14ac:dyDescent="0.2">
      <c r="A9" s="219" t="s">
        <v>81</v>
      </c>
      <c r="B9" s="219" t="s">
        <v>100</v>
      </c>
      <c r="C9" s="257" t="s">
        <v>174</v>
      </c>
      <c r="D9" s="218" t="s">
        <v>2</v>
      </c>
      <c r="E9" s="219" t="s">
        <v>3</v>
      </c>
      <c r="F9" s="259" t="s">
        <v>28</v>
      </c>
      <c r="G9" s="259"/>
      <c r="H9" s="259"/>
      <c r="I9" s="259"/>
      <c r="J9" s="259"/>
      <c r="K9" s="259"/>
      <c r="L9" s="218" t="s">
        <v>2</v>
      </c>
      <c r="M9" s="211" t="s">
        <v>377</v>
      </c>
      <c r="N9" s="218" t="s">
        <v>104</v>
      </c>
      <c r="O9" s="218" t="s">
        <v>4</v>
      </c>
      <c r="P9" s="218" t="s">
        <v>5</v>
      </c>
      <c r="Q9" s="211" t="s">
        <v>378</v>
      </c>
    </row>
    <row r="10" spans="1:17" ht="59.25" customHeight="1" x14ac:dyDescent="0.2">
      <c r="A10" s="219"/>
      <c r="B10" s="219"/>
      <c r="C10" s="258"/>
      <c r="D10" s="218"/>
      <c r="E10" s="219"/>
      <c r="F10" s="25" t="s">
        <v>30</v>
      </c>
      <c r="G10" s="85" t="s">
        <v>29</v>
      </c>
      <c r="H10" s="53" t="s">
        <v>34</v>
      </c>
      <c r="I10" s="25" t="s">
        <v>22</v>
      </c>
      <c r="J10" s="85" t="s">
        <v>35</v>
      </c>
      <c r="K10" s="25" t="s">
        <v>45</v>
      </c>
      <c r="L10" s="218"/>
      <c r="M10" s="250"/>
      <c r="N10" s="218"/>
      <c r="O10" s="218"/>
      <c r="P10" s="218"/>
      <c r="Q10" s="212"/>
    </row>
    <row r="11" spans="1:17" ht="159.75" customHeight="1" x14ac:dyDescent="0.2">
      <c r="A11" s="242" t="str">
        <f>'Plan de desarrollo'!B4</f>
        <v>5. Gobernanza y Gobernabilidad</v>
      </c>
      <c r="B11" s="245" t="s">
        <v>14</v>
      </c>
      <c r="C11" s="245" t="s">
        <v>121</v>
      </c>
      <c r="D11" s="240">
        <f>SUM(L11:L21)</f>
        <v>0.33000000000000007</v>
      </c>
      <c r="E11" s="236" t="s">
        <v>350</v>
      </c>
      <c r="F11" s="78" t="s">
        <v>122</v>
      </c>
      <c r="G11" s="123" t="s">
        <v>123</v>
      </c>
      <c r="H11" s="123" t="s">
        <v>25</v>
      </c>
      <c r="I11" s="78" t="s">
        <v>124</v>
      </c>
      <c r="J11" s="123" t="s">
        <v>46</v>
      </c>
      <c r="K11" s="127">
        <v>1300</v>
      </c>
      <c r="L11" s="108">
        <v>0.03</v>
      </c>
      <c r="M11" s="127">
        <v>1684</v>
      </c>
      <c r="N11" s="138">
        <f>IFERROR(SUM(M11)/K11,0)</f>
        <v>1.2953846153846154</v>
      </c>
      <c r="O11" s="81">
        <f t="shared" ref="O11:O41" si="0">IF(N11&lt;=100%,N11*L11,L11)</f>
        <v>0.03</v>
      </c>
      <c r="P11" s="79">
        <f>(O11/$D$46)*100</f>
        <v>7.4999999999999969E-2</v>
      </c>
      <c r="Q11" s="20" t="s">
        <v>345</v>
      </c>
    </row>
    <row r="12" spans="1:17" ht="116.25" customHeight="1" x14ac:dyDescent="0.2">
      <c r="A12" s="243"/>
      <c r="B12" s="246"/>
      <c r="C12" s="246"/>
      <c r="D12" s="241"/>
      <c r="E12" s="237"/>
      <c r="F12" s="78" t="s">
        <v>125</v>
      </c>
      <c r="G12" s="78" t="s">
        <v>126</v>
      </c>
      <c r="H12" s="123" t="s">
        <v>23</v>
      </c>
      <c r="I12" s="78" t="s">
        <v>127</v>
      </c>
      <c r="J12" s="123" t="s">
        <v>46</v>
      </c>
      <c r="K12" s="126">
        <v>3.3</v>
      </c>
      <c r="L12" s="108">
        <v>0.03</v>
      </c>
      <c r="M12" s="192">
        <v>2.98</v>
      </c>
      <c r="N12" s="138">
        <f t="shared" ref="N12:N41" si="1">IFERROR(SUM(M12)/K12,0)</f>
        <v>0.90303030303030307</v>
      </c>
      <c r="O12" s="79">
        <f t="shared" si="0"/>
        <v>2.7090909090909093E-2</v>
      </c>
      <c r="P12" s="137">
        <f t="shared" ref="P12:P41" si="2">(O12/$D$46)*100</f>
        <v>6.7727272727272705E-2</v>
      </c>
      <c r="Q12" s="20" t="s">
        <v>320</v>
      </c>
    </row>
    <row r="13" spans="1:17" ht="78.75" customHeight="1" x14ac:dyDescent="0.2">
      <c r="A13" s="243"/>
      <c r="B13" s="246"/>
      <c r="C13" s="246"/>
      <c r="D13" s="241"/>
      <c r="E13" s="237"/>
      <c r="F13" s="123" t="s">
        <v>128</v>
      </c>
      <c r="G13" s="123" t="s">
        <v>130</v>
      </c>
      <c r="H13" s="123" t="s">
        <v>25</v>
      </c>
      <c r="I13" s="123" t="s">
        <v>129</v>
      </c>
      <c r="J13" s="123" t="s">
        <v>46</v>
      </c>
      <c r="K13" s="127">
        <v>2616</v>
      </c>
      <c r="L13" s="108">
        <v>0.03</v>
      </c>
      <c r="M13" s="127">
        <v>2610</v>
      </c>
      <c r="N13" s="199">
        <f t="shared" si="1"/>
        <v>0.99770642201834858</v>
      </c>
      <c r="O13" s="51">
        <f t="shared" si="0"/>
        <v>2.9931192660550457E-2</v>
      </c>
      <c r="P13" s="137">
        <f t="shared" si="2"/>
        <v>7.4827981651376108E-2</v>
      </c>
      <c r="Q13" s="20" t="s">
        <v>321</v>
      </c>
    </row>
    <row r="14" spans="1:17" ht="68.25" customHeight="1" x14ac:dyDescent="0.2">
      <c r="A14" s="243"/>
      <c r="B14" s="246"/>
      <c r="C14" s="246"/>
      <c r="D14" s="241"/>
      <c r="E14" s="237"/>
      <c r="F14" s="123" t="s">
        <v>131</v>
      </c>
      <c r="G14" s="123" t="s">
        <v>126</v>
      </c>
      <c r="H14" s="123" t="s">
        <v>23</v>
      </c>
      <c r="I14" s="123" t="s">
        <v>132</v>
      </c>
      <c r="J14" s="123" t="s">
        <v>46</v>
      </c>
      <c r="K14" s="126">
        <v>2.9</v>
      </c>
      <c r="L14" s="108">
        <v>0.03</v>
      </c>
      <c r="M14" s="192">
        <v>2.11</v>
      </c>
      <c r="N14" s="138">
        <f t="shared" si="1"/>
        <v>0.72758620689655173</v>
      </c>
      <c r="O14" s="51">
        <f t="shared" si="0"/>
        <v>2.1827586206896551E-2</v>
      </c>
      <c r="P14" s="137">
        <f t="shared" si="2"/>
        <v>5.4568965517241365E-2</v>
      </c>
      <c r="Q14" s="111" t="s">
        <v>346</v>
      </c>
    </row>
    <row r="15" spans="1:17" ht="86.25" customHeight="1" x14ac:dyDescent="0.2">
      <c r="A15" s="243"/>
      <c r="B15" s="246"/>
      <c r="C15" s="246"/>
      <c r="D15" s="241"/>
      <c r="E15" s="237"/>
      <c r="F15" s="123" t="s">
        <v>133</v>
      </c>
      <c r="G15" s="123" t="s">
        <v>134</v>
      </c>
      <c r="H15" s="123" t="s">
        <v>25</v>
      </c>
      <c r="I15" s="123" t="s">
        <v>135</v>
      </c>
      <c r="J15" s="123" t="s">
        <v>46</v>
      </c>
      <c r="K15" s="120">
        <v>735</v>
      </c>
      <c r="L15" s="108">
        <v>0.03</v>
      </c>
      <c r="M15" s="127">
        <v>1718</v>
      </c>
      <c r="N15" s="138">
        <f t="shared" si="1"/>
        <v>2.3374149659863948</v>
      </c>
      <c r="O15" s="51">
        <f t="shared" si="0"/>
        <v>0.03</v>
      </c>
      <c r="P15" s="137">
        <f t="shared" si="2"/>
        <v>7.4999999999999969E-2</v>
      </c>
      <c r="Q15" s="20" t="s">
        <v>322</v>
      </c>
    </row>
    <row r="16" spans="1:17" ht="78" customHeight="1" x14ac:dyDescent="0.2">
      <c r="A16" s="243"/>
      <c r="B16" s="246"/>
      <c r="C16" s="246"/>
      <c r="D16" s="241"/>
      <c r="E16" s="237"/>
      <c r="F16" s="123" t="s">
        <v>136</v>
      </c>
      <c r="G16" s="123" t="s">
        <v>126</v>
      </c>
      <c r="H16" s="123" t="s">
        <v>23</v>
      </c>
      <c r="I16" s="123" t="s">
        <v>137</v>
      </c>
      <c r="J16" s="123" t="s">
        <v>46</v>
      </c>
      <c r="K16" s="126">
        <v>2.4</v>
      </c>
      <c r="L16" s="108">
        <v>0.03</v>
      </c>
      <c r="M16" s="192">
        <v>2.37</v>
      </c>
      <c r="N16" s="108">
        <f t="shared" si="1"/>
        <v>0.98750000000000004</v>
      </c>
      <c r="O16" s="51">
        <f t="shared" si="0"/>
        <v>2.9624999999999999E-2</v>
      </c>
      <c r="P16" s="137">
        <f t="shared" si="2"/>
        <v>7.4062499999999976E-2</v>
      </c>
      <c r="Q16" s="20" t="s">
        <v>323</v>
      </c>
    </row>
    <row r="17" spans="1:17" ht="89.25" customHeight="1" x14ac:dyDescent="0.2">
      <c r="A17" s="243"/>
      <c r="B17" s="246"/>
      <c r="C17" s="246"/>
      <c r="D17" s="241"/>
      <c r="E17" s="237"/>
      <c r="F17" s="123" t="s">
        <v>138</v>
      </c>
      <c r="G17" s="123" t="s">
        <v>139</v>
      </c>
      <c r="H17" s="123" t="s">
        <v>25</v>
      </c>
      <c r="I17" s="123" t="s">
        <v>286</v>
      </c>
      <c r="J17" s="123" t="s">
        <v>46</v>
      </c>
      <c r="K17" s="120">
        <v>846</v>
      </c>
      <c r="L17" s="108">
        <v>0.03</v>
      </c>
      <c r="M17" s="127">
        <v>749</v>
      </c>
      <c r="N17" s="138">
        <f t="shared" si="1"/>
        <v>0.88534278959810875</v>
      </c>
      <c r="O17" s="81">
        <f t="shared" si="0"/>
        <v>2.6560283687943262E-2</v>
      </c>
      <c r="P17" s="137">
        <f t="shared" si="2"/>
        <v>6.6400709219858134E-2</v>
      </c>
      <c r="Q17" s="20" t="s">
        <v>324</v>
      </c>
    </row>
    <row r="18" spans="1:17" ht="81.75" customHeight="1" x14ac:dyDescent="0.2">
      <c r="A18" s="243"/>
      <c r="B18" s="246"/>
      <c r="C18" s="246"/>
      <c r="D18" s="241"/>
      <c r="E18" s="237"/>
      <c r="F18" s="123" t="s">
        <v>140</v>
      </c>
      <c r="G18" s="123" t="s">
        <v>126</v>
      </c>
      <c r="H18" s="123" t="s">
        <v>23</v>
      </c>
      <c r="I18" s="123" t="s">
        <v>141</v>
      </c>
      <c r="J18" s="123" t="s">
        <v>46</v>
      </c>
      <c r="K18" s="126">
        <v>0.72</v>
      </c>
      <c r="L18" s="108">
        <v>0.03</v>
      </c>
      <c r="M18" s="192">
        <v>1.25</v>
      </c>
      <c r="N18" s="138">
        <f t="shared" si="1"/>
        <v>1.7361111111111112</v>
      </c>
      <c r="O18" s="51">
        <f t="shared" si="0"/>
        <v>0.03</v>
      </c>
      <c r="P18" s="137">
        <f t="shared" si="2"/>
        <v>7.4999999999999969E-2</v>
      </c>
      <c r="Q18" s="20" t="s">
        <v>347</v>
      </c>
    </row>
    <row r="19" spans="1:17" ht="120" customHeight="1" x14ac:dyDescent="0.2">
      <c r="A19" s="243"/>
      <c r="B19" s="246"/>
      <c r="C19" s="246"/>
      <c r="D19" s="241"/>
      <c r="E19" s="237"/>
      <c r="F19" s="123" t="s">
        <v>142</v>
      </c>
      <c r="G19" s="123" t="s">
        <v>143</v>
      </c>
      <c r="H19" s="123" t="s">
        <v>25</v>
      </c>
      <c r="I19" s="123" t="s">
        <v>144</v>
      </c>
      <c r="J19" s="123" t="s">
        <v>46</v>
      </c>
      <c r="K19" s="127">
        <v>122</v>
      </c>
      <c r="L19" s="108">
        <v>0.03</v>
      </c>
      <c r="M19" s="127">
        <v>422</v>
      </c>
      <c r="N19" s="138">
        <f t="shared" si="1"/>
        <v>3.459016393442623</v>
      </c>
      <c r="O19" s="51">
        <f t="shared" si="0"/>
        <v>0.03</v>
      </c>
      <c r="P19" s="137">
        <f t="shared" si="2"/>
        <v>7.4999999999999969E-2</v>
      </c>
      <c r="Q19" s="20" t="s">
        <v>348</v>
      </c>
    </row>
    <row r="20" spans="1:17" ht="93.75" customHeight="1" x14ac:dyDescent="0.2">
      <c r="A20" s="243"/>
      <c r="B20" s="246"/>
      <c r="C20" s="246"/>
      <c r="D20" s="241"/>
      <c r="E20" s="237"/>
      <c r="F20" s="123" t="s">
        <v>145</v>
      </c>
      <c r="G20" s="123" t="s">
        <v>126</v>
      </c>
      <c r="H20" s="123" t="s">
        <v>23</v>
      </c>
      <c r="I20" s="123" t="s">
        <v>146</v>
      </c>
      <c r="J20" s="123" t="s">
        <v>46</v>
      </c>
      <c r="K20" s="126">
        <v>1</v>
      </c>
      <c r="L20" s="108">
        <v>0.03</v>
      </c>
      <c r="M20" s="192">
        <v>1.86</v>
      </c>
      <c r="N20" s="138">
        <f t="shared" si="1"/>
        <v>1.86</v>
      </c>
      <c r="O20" s="51">
        <f t="shared" si="0"/>
        <v>0.03</v>
      </c>
      <c r="P20" s="137">
        <f t="shared" si="2"/>
        <v>7.4999999999999969E-2</v>
      </c>
      <c r="Q20" s="20" t="s">
        <v>342</v>
      </c>
    </row>
    <row r="21" spans="1:17" ht="84" customHeight="1" x14ac:dyDescent="0.2">
      <c r="A21" s="243"/>
      <c r="B21" s="246"/>
      <c r="C21" s="247"/>
      <c r="D21" s="248"/>
      <c r="E21" s="237"/>
      <c r="F21" s="123" t="s">
        <v>147</v>
      </c>
      <c r="G21" s="123" t="s">
        <v>86</v>
      </c>
      <c r="H21" s="123" t="s">
        <v>25</v>
      </c>
      <c r="I21" s="123" t="s">
        <v>287</v>
      </c>
      <c r="J21" s="123" t="s">
        <v>46</v>
      </c>
      <c r="K21" s="127">
        <v>2190</v>
      </c>
      <c r="L21" s="108">
        <v>0.03</v>
      </c>
      <c r="M21" s="127">
        <v>5373</v>
      </c>
      <c r="N21" s="138">
        <f t="shared" si="1"/>
        <v>2.4534246575342467</v>
      </c>
      <c r="O21" s="137">
        <f t="shared" si="0"/>
        <v>0.03</v>
      </c>
      <c r="P21" s="137">
        <f t="shared" si="2"/>
        <v>7.4999999999999969E-2</v>
      </c>
      <c r="Q21" s="20" t="s">
        <v>325</v>
      </c>
    </row>
    <row r="22" spans="1:17" ht="66" customHeight="1" x14ac:dyDescent="0.2">
      <c r="A22" s="243"/>
      <c r="B22" s="246"/>
      <c r="C22" s="244" t="s">
        <v>173</v>
      </c>
      <c r="D22" s="240">
        <f>SUM(L22:L41)</f>
        <v>7.0000000000000034E-2</v>
      </c>
      <c r="E22" s="237"/>
      <c r="F22" s="123" t="s">
        <v>148</v>
      </c>
      <c r="G22" s="123" t="s">
        <v>151</v>
      </c>
      <c r="H22" s="71" t="s">
        <v>23</v>
      </c>
      <c r="I22" s="123" t="s">
        <v>149</v>
      </c>
      <c r="J22" s="123" t="s">
        <v>46</v>
      </c>
      <c r="K22" s="127">
        <v>369000</v>
      </c>
      <c r="L22" s="108">
        <v>3.5000000000000001E-3</v>
      </c>
      <c r="M22" s="127">
        <v>454224</v>
      </c>
      <c r="N22" s="138">
        <f t="shared" si="1"/>
        <v>1.2309593495934958</v>
      </c>
      <c r="O22" s="137">
        <f t="shared" si="0"/>
        <v>3.5000000000000001E-3</v>
      </c>
      <c r="P22" s="137">
        <f t="shared" si="2"/>
        <v>8.7499999999999974E-3</v>
      </c>
      <c r="Q22" s="90" t="s">
        <v>326</v>
      </c>
    </row>
    <row r="23" spans="1:17" ht="66" customHeight="1" x14ac:dyDescent="0.2">
      <c r="A23" s="243"/>
      <c r="B23" s="246"/>
      <c r="C23" s="244"/>
      <c r="D23" s="241"/>
      <c r="E23" s="237"/>
      <c r="F23" s="123" t="s">
        <v>150</v>
      </c>
      <c r="G23" s="123" t="s">
        <v>152</v>
      </c>
      <c r="H23" s="71" t="s">
        <v>23</v>
      </c>
      <c r="I23" s="123" t="s">
        <v>153</v>
      </c>
      <c r="J23" s="123" t="s">
        <v>46</v>
      </c>
      <c r="K23" s="127">
        <v>584000</v>
      </c>
      <c r="L23" s="108">
        <v>3.5000000000000001E-3</v>
      </c>
      <c r="M23" s="127">
        <v>662642</v>
      </c>
      <c r="N23" s="138">
        <f t="shared" si="1"/>
        <v>1.1346609589041097</v>
      </c>
      <c r="O23" s="137">
        <f t="shared" si="0"/>
        <v>3.5000000000000001E-3</v>
      </c>
      <c r="P23" s="137">
        <f t="shared" si="2"/>
        <v>8.7499999999999974E-3</v>
      </c>
      <c r="Q23" s="20" t="s">
        <v>327</v>
      </c>
    </row>
    <row r="24" spans="1:17" ht="81" customHeight="1" x14ac:dyDescent="0.2">
      <c r="A24" s="243"/>
      <c r="B24" s="246"/>
      <c r="C24" s="244"/>
      <c r="D24" s="241"/>
      <c r="E24" s="237"/>
      <c r="F24" s="155" t="s">
        <v>267</v>
      </c>
      <c r="G24" s="155" t="s">
        <v>268</v>
      </c>
      <c r="H24" s="71" t="s">
        <v>25</v>
      </c>
      <c r="I24" s="155" t="s">
        <v>269</v>
      </c>
      <c r="J24" s="155" t="s">
        <v>46</v>
      </c>
      <c r="K24" s="127">
        <v>16500000</v>
      </c>
      <c r="L24" s="108">
        <v>3.5000000000000001E-3</v>
      </c>
      <c r="M24" s="127">
        <v>10789727.800000001</v>
      </c>
      <c r="N24" s="138">
        <f t="shared" si="1"/>
        <v>0.65392289696969697</v>
      </c>
      <c r="O24" s="180">
        <f t="shared" si="0"/>
        <v>2.2887301393939396E-3</v>
      </c>
      <c r="P24" s="180">
        <f t="shared" ref="P24:P25" si="3">(O24/$D$46)*100</f>
        <v>5.7218253484848467E-3</v>
      </c>
      <c r="Q24" s="20" t="s">
        <v>343</v>
      </c>
    </row>
    <row r="25" spans="1:17" ht="84" customHeight="1" x14ac:dyDescent="0.2">
      <c r="A25" s="243"/>
      <c r="B25" s="246"/>
      <c r="C25" s="244"/>
      <c r="D25" s="241"/>
      <c r="E25" s="237"/>
      <c r="F25" s="155" t="s">
        <v>270</v>
      </c>
      <c r="G25" s="155" t="s">
        <v>271</v>
      </c>
      <c r="H25" s="71" t="s">
        <v>25</v>
      </c>
      <c r="I25" s="155" t="s">
        <v>272</v>
      </c>
      <c r="J25" s="155" t="s">
        <v>46</v>
      </c>
      <c r="K25" s="127">
        <v>290000000</v>
      </c>
      <c r="L25" s="108">
        <v>3.5000000000000001E-3</v>
      </c>
      <c r="M25" s="127">
        <v>230212922.75</v>
      </c>
      <c r="N25" s="138">
        <f t="shared" si="1"/>
        <v>0.79383766465517236</v>
      </c>
      <c r="O25" s="180">
        <f t="shared" si="0"/>
        <v>2.7784318262931034E-3</v>
      </c>
      <c r="P25" s="180">
        <f t="shared" si="3"/>
        <v>6.9460795657327557E-3</v>
      </c>
      <c r="Q25" s="20" t="s">
        <v>328</v>
      </c>
    </row>
    <row r="26" spans="1:17" ht="66" customHeight="1" x14ac:dyDescent="0.2">
      <c r="A26" s="243"/>
      <c r="B26" s="246"/>
      <c r="C26" s="244"/>
      <c r="D26" s="241"/>
      <c r="E26" s="237"/>
      <c r="F26" s="123" t="s">
        <v>154</v>
      </c>
      <c r="G26" s="123" t="s">
        <v>155</v>
      </c>
      <c r="H26" s="71" t="s">
        <v>23</v>
      </c>
      <c r="I26" s="123" t="s">
        <v>149</v>
      </c>
      <c r="J26" s="123" t="s">
        <v>46</v>
      </c>
      <c r="K26" s="127">
        <v>286000</v>
      </c>
      <c r="L26" s="108">
        <v>3.5000000000000001E-3</v>
      </c>
      <c r="M26" s="127">
        <v>261900</v>
      </c>
      <c r="N26" s="138">
        <f t="shared" si="1"/>
        <v>0.91573426573426575</v>
      </c>
      <c r="O26" s="137">
        <f t="shared" si="0"/>
        <v>3.20506993006993E-3</v>
      </c>
      <c r="P26" s="137">
        <f t="shared" si="2"/>
        <v>8.0126748251748217E-3</v>
      </c>
      <c r="Q26" s="20" t="s">
        <v>329</v>
      </c>
    </row>
    <row r="27" spans="1:17" ht="66" customHeight="1" x14ac:dyDescent="0.2">
      <c r="A27" s="243"/>
      <c r="B27" s="246"/>
      <c r="C27" s="244"/>
      <c r="D27" s="241"/>
      <c r="E27" s="237"/>
      <c r="F27" s="123" t="s">
        <v>156</v>
      </c>
      <c r="G27" s="123" t="s">
        <v>157</v>
      </c>
      <c r="H27" s="71" t="s">
        <v>23</v>
      </c>
      <c r="I27" s="123" t="s">
        <v>153</v>
      </c>
      <c r="J27" s="123" t="s">
        <v>46</v>
      </c>
      <c r="K27" s="127">
        <v>819000</v>
      </c>
      <c r="L27" s="108">
        <v>3.5000000000000001E-3</v>
      </c>
      <c r="M27" s="127">
        <v>816207</v>
      </c>
      <c r="N27" s="199">
        <f t="shared" si="1"/>
        <v>0.99658974358974362</v>
      </c>
      <c r="O27" s="137">
        <f t="shared" si="0"/>
        <v>3.4880641025641025E-3</v>
      </c>
      <c r="P27" s="137">
        <f t="shared" si="2"/>
        <v>8.7201602564102535E-3</v>
      </c>
      <c r="Q27" s="20" t="s">
        <v>330</v>
      </c>
    </row>
    <row r="28" spans="1:17" ht="66" customHeight="1" x14ac:dyDescent="0.2">
      <c r="A28" s="243"/>
      <c r="B28" s="246"/>
      <c r="C28" s="244"/>
      <c r="D28" s="241"/>
      <c r="E28" s="237"/>
      <c r="F28" s="155" t="s">
        <v>273</v>
      </c>
      <c r="G28" s="155" t="s">
        <v>274</v>
      </c>
      <c r="H28" s="71" t="s">
        <v>25</v>
      </c>
      <c r="I28" s="155" t="s">
        <v>288</v>
      </c>
      <c r="J28" s="155" t="s">
        <v>46</v>
      </c>
      <c r="K28" s="127">
        <v>72000</v>
      </c>
      <c r="L28" s="180">
        <v>3.5000000000000001E-3</v>
      </c>
      <c r="M28" s="127">
        <v>111560</v>
      </c>
      <c r="N28" s="138">
        <f t="shared" si="1"/>
        <v>1.5494444444444444</v>
      </c>
      <c r="O28" s="180">
        <f t="shared" si="0"/>
        <v>3.5000000000000001E-3</v>
      </c>
      <c r="P28" s="180">
        <f>(O28/$D$46)*100</f>
        <v>8.7499999999999974E-3</v>
      </c>
      <c r="Q28" s="20" t="s">
        <v>331</v>
      </c>
    </row>
    <row r="29" spans="1:17" ht="66" customHeight="1" x14ac:dyDescent="0.2">
      <c r="A29" s="243"/>
      <c r="B29" s="246"/>
      <c r="C29" s="244"/>
      <c r="D29" s="241"/>
      <c r="E29" s="237"/>
      <c r="F29" s="155" t="s">
        <v>275</v>
      </c>
      <c r="G29" s="155" t="s">
        <v>276</v>
      </c>
      <c r="H29" s="71" t="s">
        <v>25</v>
      </c>
      <c r="I29" s="155" t="s">
        <v>277</v>
      </c>
      <c r="J29" s="155" t="s">
        <v>46</v>
      </c>
      <c r="K29" s="127">
        <v>175000</v>
      </c>
      <c r="L29" s="180">
        <v>3.5000000000000001E-3</v>
      </c>
      <c r="M29" s="127">
        <v>186455.6</v>
      </c>
      <c r="N29" s="138">
        <f t="shared" si="1"/>
        <v>1.0654605714285714</v>
      </c>
      <c r="O29" s="180">
        <f t="shared" si="0"/>
        <v>3.5000000000000001E-3</v>
      </c>
      <c r="P29" s="180">
        <f>(O29/$D$46)*100</f>
        <v>8.7499999999999974E-3</v>
      </c>
      <c r="Q29" s="20" t="s">
        <v>332</v>
      </c>
    </row>
    <row r="30" spans="1:17" ht="66" customHeight="1" x14ac:dyDescent="0.2">
      <c r="A30" s="243"/>
      <c r="B30" s="246"/>
      <c r="C30" s="244"/>
      <c r="D30" s="241"/>
      <c r="E30" s="237"/>
      <c r="F30" s="123" t="s">
        <v>158</v>
      </c>
      <c r="G30" s="123" t="s">
        <v>160</v>
      </c>
      <c r="H30" s="71" t="s">
        <v>23</v>
      </c>
      <c r="I30" s="123" t="s">
        <v>149</v>
      </c>
      <c r="J30" s="123" t="s">
        <v>46</v>
      </c>
      <c r="K30" s="127">
        <v>185000</v>
      </c>
      <c r="L30" s="108">
        <v>3.5000000000000001E-3</v>
      </c>
      <c r="M30" s="127">
        <v>245418</v>
      </c>
      <c r="N30" s="138">
        <f t="shared" si="1"/>
        <v>1.3265837837837837</v>
      </c>
      <c r="O30" s="137">
        <f t="shared" si="0"/>
        <v>3.5000000000000001E-3</v>
      </c>
      <c r="P30" s="137">
        <f t="shared" si="2"/>
        <v>8.7499999999999974E-3</v>
      </c>
      <c r="Q30" s="90" t="s">
        <v>333</v>
      </c>
    </row>
    <row r="31" spans="1:17" ht="66" customHeight="1" x14ac:dyDescent="0.2">
      <c r="A31" s="243"/>
      <c r="B31" s="246"/>
      <c r="C31" s="244"/>
      <c r="D31" s="241"/>
      <c r="E31" s="237"/>
      <c r="F31" s="123" t="s">
        <v>159</v>
      </c>
      <c r="G31" s="123" t="s">
        <v>161</v>
      </c>
      <c r="H31" s="71" t="s">
        <v>23</v>
      </c>
      <c r="I31" s="123" t="s">
        <v>153</v>
      </c>
      <c r="J31" s="123" t="s">
        <v>46</v>
      </c>
      <c r="K31" s="127">
        <v>250000</v>
      </c>
      <c r="L31" s="108">
        <v>3.5000000000000001E-3</v>
      </c>
      <c r="M31" s="127">
        <v>281045</v>
      </c>
      <c r="N31" s="138">
        <f t="shared" si="1"/>
        <v>1.12418</v>
      </c>
      <c r="O31" s="137">
        <f t="shared" si="0"/>
        <v>3.5000000000000001E-3</v>
      </c>
      <c r="P31" s="137">
        <f t="shared" si="2"/>
        <v>8.7499999999999974E-3</v>
      </c>
      <c r="Q31" s="20" t="s">
        <v>334</v>
      </c>
    </row>
    <row r="32" spans="1:17" ht="66" customHeight="1" x14ac:dyDescent="0.2">
      <c r="A32" s="243"/>
      <c r="B32" s="246"/>
      <c r="C32" s="244"/>
      <c r="D32" s="241"/>
      <c r="E32" s="237"/>
      <c r="F32" s="155" t="s">
        <v>278</v>
      </c>
      <c r="G32" s="155" t="s">
        <v>279</v>
      </c>
      <c r="H32" s="71" t="s">
        <v>25</v>
      </c>
      <c r="I32" s="155" t="s">
        <v>280</v>
      </c>
      <c r="J32" s="155" t="s">
        <v>46</v>
      </c>
      <c r="K32" s="127">
        <v>16500000</v>
      </c>
      <c r="L32" s="108">
        <v>3.5000000000000001E-3</v>
      </c>
      <c r="M32" s="127">
        <v>25636325</v>
      </c>
      <c r="N32" s="138">
        <f t="shared" si="1"/>
        <v>1.5537166666666666</v>
      </c>
      <c r="O32" s="180">
        <f t="shared" si="0"/>
        <v>3.5000000000000001E-3</v>
      </c>
      <c r="P32" s="180">
        <f t="shared" ref="P32:P33" si="4">(O32/$D$46)*100</f>
        <v>8.7499999999999974E-3</v>
      </c>
      <c r="Q32" s="20" t="s">
        <v>335</v>
      </c>
    </row>
    <row r="33" spans="1:17" ht="66" customHeight="1" x14ac:dyDescent="0.2">
      <c r="A33" s="243"/>
      <c r="B33" s="246"/>
      <c r="C33" s="244"/>
      <c r="D33" s="241"/>
      <c r="E33" s="237"/>
      <c r="F33" s="155" t="s">
        <v>281</v>
      </c>
      <c r="G33" s="155" t="s">
        <v>282</v>
      </c>
      <c r="H33" s="71" t="s">
        <v>25</v>
      </c>
      <c r="I33" s="155" t="s">
        <v>272</v>
      </c>
      <c r="J33" s="155" t="s">
        <v>46</v>
      </c>
      <c r="K33" s="127">
        <v>15000000</v>
      </c>
      <c r="L33" s="108">
        <v>3.5000000000000001E-3</v>
      </c>
      <c r="M33" s="127">
        <v>14339390</v>
      </c>
      <c r="N33" s="108">
        <f t="shared" si="1"/>
        <v>0.95595933333333338</v>
      </c>
      <c r="O33" s="180">
        <f t="shared" si="0"/>
        <v>3.345857666666667E-3</v>
      </c>
      <c r="P33" s="180">
        <f t="shared" si="4"/>
        <v>8.3646441666666658E-3</v>
      </c>
      <c r="Q33" s="20" t="s">
        <v>336</v>
      </c>
    </row>
    <row r="34" spans="1:17" ht="66" customHeight="1" x14ac:dyDescent="0.2">
      <c r="A34" s="243"/>
      <c r="B34" s="246"/>
      <c r="C34" s="244"/>
      <c r="D34" s="241"/>
      <c r="E34" s="237"/>
      <c r="F34" s="123" t="s">
        <v>162</v>
      </c>
      <c r="G34" s="123" t="s">
        <v>166</v>
      </c>
      <c r="H34" s="71" t="s">
        <v>23</v>
      </c>
      <c r="I34" s="123" t="s">
        <v>163</v>
      </c>
      <c r="J34" s="123" t="s">
        <v>46</v>
      </c>
      <c r="K34" s="127">
        <v>20360000</v>
      </c>
      <c r="L34" s="108">
        <v>3.5000000000000001E-3</v>
      </c>
      <c r="M34" s="127">
        <v>36032299.200000003</v>
      </c>
      <c r="N34" s="138">
        <f t="shared" si="1"/>
        <v>1.769759292730845</v>
      </c>
      <c r="O34" s="137">
        <f t="shared" si="0"/>
        <v>3.5000000000000001E-3</v>
      </c>
      <c r="P34" s="137">
        <f t="shared" si="2"/>
        <v>8.7499999999999974E-3</v>
      </c>
      <c r="Q34" s="20" t="s">
        <v>337</v>
      </c>
    </row>
    <row r="35" spans="1:17" ht="66" customHeight="1" x14ac:dyDescent="0.2">
      <c r="A35" s="243"/>
      <c r="B35" s="246"/>
      <c r="C35" s="244"/>
      <c r="D35" s="241"/>
      <c r="E35" s="237"/>
      <c r="F35" s="123" t="s">
        <v>164</v>
      </c>
      <c r="G35" s="123" t="s">
        <v>289</v>
      </c>
      <c r="H35" s="71" t="s">
        <v>23</v>
      </c>
      <c r="I35" s="123" t="s">
        <v>165</v>
      </c>
      <c r="J35" s="123" t="s">
        <v>46</v>
      </c>
      <c r="K35" s="127">
        <v>45000</v>
      </c>
      <c r="L35" s="108">
        <v>3.5000000000000001E-3</v>
      </c>
      <c r="M35" s="127">
        <v>70318</v>
      </c>
      <c r="N35" s="138">
        <f t="shared" si="1"/>
        <v>1.5626222222222221</v>
      </c>
      <c r="O35" s="137">
        <f t="shared" si="0"/>
        <v>3.5000000000000001E-3</v>
      </c>
      <c r="P35" s="137">
        <f t="shared" si="2"/>
        <v>8.7499999999999974E-3</v>
      </c>
      <c r="Q35" s="20" t="s">
        <v>338</v>
      </c>
    </row>
    <row r="36" spans="1:17" ht="66" customHeight="1" x14ac:dyDescent="0.2">
      <c r="A36" s="243"/>
      <c r="B36" s="246"/>
      <c r="C36" s="244"/>
      <c r="D36" s="241"/>
      <c r="E36" s="237"/>
      <c r="F36" s="155" t="s">
        <v>290</v>
      </c>
      <c r="G36" s="155" t="s">
        <v>291</v>
      </c>
      <c r="H36" s="71" t="s">
        <v>23</v>
      </c>
      <c r="I36" s="155" t="s">
        <v>283</v>
      </c>
      <c r="J36" s="155" t="s">
        <v>46</v>
      </c>
      <c r="K36" s="127">
        <v>900000000</v>
      </c>
      <c r="L36" s="108">
        <v>3.5000000000000001E-3</v>
      </c>
      <c r="M36" s="127">
        <v>831900797</v>
      </c>
      <c r="N36" s="138">
        <f t="shared" si="1"/>
        <v>0.92433421888888889</v>
      </c>
      <c r="O36" s="180">
        <f t="shared" si="0"/>
        <v>3.2351697661111112E-3</v>
      </c>
      <c r="P36" s="180">
        <f t="shared" ref="P36" si="5">(O36/$D$46)*100</f>
        <v>8.0879244152777738E-3</v>
      </c>
      <c r="Q36" s="20" t="s">
        <v>344</v>
      </c>
    </row>
    <row r="37" spans="1:17" ht="66" customHeight="1" x14ac:dyDescent="0.2">
      <c r="A37" s="243"/>
      <c r="B37" s="246"/>
      <c r="C37" s="244"/>
      <c r="D37" s="241"/>
      <c r="E37" s="237"/>
      <c r="F37" s="155" t="s">
        <v>292</v>
      </c>
      <c r="G37" s="155" t="s">
        <v>293</v>
      </c>
      <c r="H37" s="71" t="s">
        <v>23</v>
      </c>
      <c r="I37" s="155" t="s">
        <v>284</v>
      </c>
      <c r="J37" s="155" t="s">
        <v>46</v>
      </c>
      <c r="K37" s="127">
        <v>4000000</v>
      </c>
      <c r="L37" s="108">
        <v>3.5000000000000001E-3</v>
      </c>
      <c r="M37" s="127">
        <v>4843238</v>
      </c>
      <c r="N37" s="138">
        <f t="shared" si="1"/>
        <v>1.2108095000000001</v>
      </c>
      <c r="O37" s="180">
        <f t="shared" si="0"/>
        <v>3.5000000000000001E-3</v>
      </c>
      <c r="P37" s="180">
        <f t="shared" ref="P37" si="6">(O37/$D$46)*100</f>
        <v>8.7499999999999974E-3</v>
      </c>
      <c r="Q37" s="20" t="s">
        <v>344</v>
      </c>
    </row>
    <row r="38" spans="1:17" ht="66" customHeight="1" x14ac:dyDescent="0.2">
      <c r="A38" s="243"/>
      <c r="B38" s="246"/>
      <c r="C38" s="244"/>
      <c r="D38" s="241"/>
      <c r="E38" s="237"/>
      <c r="F38" s="155" t="s">
        <v>294</v>
      </c>
      <c r="G38" s="155" t="s">
        <v>295</v>
      </c>
      <c r="H38" s="71" t="s">
        <v>23</v>
      </c>
      <c r="I38" s="155" t="s">
        <v>165</v>
      </c>
      <c r="J38" s="155" t="s">
        <v>46</v>
      </c>
      <c r="K38" s="127">
        <v>25000</v>
      </c>
      <c r="L38" s="108">
        <v>3.5000000000000001E-3</v>
      </c>
      <c r="M38" s="127">
        <v>30672</v>
      </c>
      <c r="N38" s="138">
        <f t="shared" si="1"/>
        <v>1.22688</v>
      </c>
      <c r="O38" s="180">
        <f t="shared" si="0"/>
        <v>3.5000000000000001E-3</v>
      </c>
      <c r="P38" s="180">
        <f t="shared" ref="P38" si="7">(O38/$D$46)*100</f>
        <v>8.7499999999999974E-3</v>
      </c>
      <c r="Q38" s="20" t="s">
        <v>339</v>
      </c>
    </row>
    <row r="39" spans="1:17" ht="66" customHeight="1" x14ac:dyDescent="0.2">
      <c r="A39" s="243"/>
      <c r="B39" s="246"/>
      <c r="C39" s="244"/>
      <c r="D39" s="241"/>
      <c r="E39" s="237"/>
      <c r="F39" s="155" t="s">
        <v>296</v>
      </c>
      <c r="G39" s="155" t="s">
        <v>297</v>
      </c>
      <c r="H39" s="71" t="s">
        <v>23</v>
      </c>
      <c r="I39" s="155" t="s">
        <v>283</v>
      </c>
      <c r="J39" s="155" t="s">
        <v>46</v>
      </c>
      <c r="K39" s="127">
        <v>40000000</v>
      </c>
      <c r="L39" s="108">
        <v>3.5000000000000001E-3</v>
      </c>
      <c r="M39" s="127">
        <v>51484488</v>
      </c>
      <c r="N39" s="138">
        <f t="shared" si="1"/>
        <v>1.2871121999999999</v>
      </c>
      <c r="O39" s="180">
        <f t="shared" si="0"/>
        <v>3.5000000000000001E-3</v>
      </c>
      <c r="P39" s="180">
        <f t="shared" ref="P39" si="8">(O39/$D$46)*100</f>
        <v>8.7499999999999974E-3</v>
      </c>
      <c r="Q39" s="20" t="s">
        <v>344</v>
      </c>
    </row>
    <row r="40" spans="1:17" ht="80.25" customHeight="1" x14ac:dyDescent="0.2">
      <c r="A40" s="243"/>
      <c r="B40" s="246"/>
      <c r="C40" s="244"/>
      <c r="D40" s="241"/>
      <c r="E40" s="237"/>
      <c r="F40" s="123" t="s">
        <v>167</v>
      </c>
      <c r="G40" s="123" t="s">
        <v>169</v>
      </c>
      <c r="H40" s="71" t="s">
        <v>23</v>
      </c>
      <c r="I40" s="123" t="s">
        <v>168</v>
      </c>
      <c r="J40" s="123" t="s">
        <v>46</v>
      </c>
      <c r="K40" s="127">
        <v>18000000</v>
      </c>
      <c r="L40" s="108">
        <v>3.5000000000000001E-3</v>
      </c>
      <c r="M40" s="127">
        <v>11397939</v>
      </c>
      <c r="N40" s="138">
        <f t="shared" si="1"/>
        <v>0.63321883333333329</v>
      </c>
      <c r="O40" s="137">
        <f t="shared" si="0"/>
        <v>2.2162659166666664E-3</v>
      </c>
      <c r="P40" s="137">
        <f t="shared" si="2"/>
        <v>5.5406647916666635E-3</v>
      </c>
      <c r="Q40" s="90" t="s">
        <v>340</v>
      </c>
    </row>
    <row r="41" spans="1:17" ht="72.75" customHeight="1" x14ac:dyDescent="0.2">
      <c r="A41" s="243"/>
      <c r="B41" s="247"/>
      <c r="C41" s="244"/>
      <c r="D41" s="248"/>
      <c r="E41" s="249"/>
      <c r="F41" s="123" t="s">
        <v>170</v>
      </c>
      <c r="G41" s="123" t="s">
        <v>172</v>
      </c>
      <c r="H41" s="71" t="s">
        <v>23</v>
      </c>
      <c r="I41" s="123" t="s">
        <v>171</v>
      </c>
      <c r="J41" s="123" t="s">
        <v>46</v>
      </c>
      <c r="K41" s="88">
        <v>48000000</v>
      </c>
      <c r="L41" s="108">
        <v>3.5000000000000001E-3</v>
      </c>
      <c r="M41" s="127">
        <v>96836822</v>
      </c>
      <c r="N41" s="138">
        <f t="shared" si="1"/>
        <v>2.0174337916666665</v>
      </c>
      <c r="O41" s="137">
        <f t="shared" si="0"/>
        <v>3.5000000000000001E-3</v>
      </c>
      <c r="P41" s="137">
        <f t="shared" si="2"/>
        <v>8.7499999999999974E-3</v>
      </c>
      <c r="Q41" s="20" t="s">
        <v>341</v>
      </c>
    </row>
    <row r="42" spans="1:17" ht="13.5" customHeight="1" x14ac:dyDescent="0.2">
      <c r="A42" s="235" t="s">
        <v>7</v>
      </c>
      <c r="B42" s="235"/>
      <c r="C42" s="235"/>
      <c r="D42" s="235"/>
      <c r="E42" s="235"/>
      <c r="F42" s="235"/>
      <c r="G42" s="235"/>
      <c r="H42" s="235"/>
      <c r="I42" s="235"/>
      <c r="J42" s="235"/>
      <c r="K42" s="235"/>
      <c r="L42" s="235"/>
      <c r="M42" s="235"/>
      <c r="N42" s="235"/>
      <c r="O42" s="235"/>
      <c r="P42" s="176">
        <f>SUM(P11:P41)</f>
        <v>0.95273140248516242</v>
      </c>
      <c r="Q42" s="177"/>
    </row>
    <row r="44" spans="1:17" ht="36" x14ac:dyDescent="0.2">
      <c r="L44" s="93"/>
      <c r="Q44" s="55" t="s">
        <v>257</v>
      </c>
    </row>
    <row r="45" spans="1:17" x14ac:dyDescent="0.2">
      <c r="D45" s="49">
        <f>+D22+D11</f>
        <v>0.40000000000000013</v>
      </c>
      <c r="L45" s="93"/>
    </row>
    <row r="46" spans="1:17" x14ac:dyDescent="0.2">
      <c r="D46" s="75">
        <f>+D45*100</f>
        <v>40.000000000000014</v>
      </c>
    </row>
    <row r="50" spans="12:12" x14ac:dyDescent="0.2">
      <c r="L50" s="94"/>
    </row>
  </sheetData>
  <mergeCells count="28">
    <mergeCell ref="A7:Q7"/>
    <mergeCell ref="A8:L8"/>
    <mergeCell ref="A9:A10"/>
    <mergeCell ref="B9:B10"/>
    <mergeCell ref="D9:D10"/>
    <mergeCell ref="C9:C10"/>
    <mergeCell ref="E9:E10"/>
    <mergeCell ref="O9:O10"/>
    <mergeCell ref="F9:K9"/>
    <mergeCell ref="N9:N10"/>
    <mergeCell ref="Q9:Q10"/>
    <mergeCell ref="A1:D3"/>
    <mergeCell ref="E1:Q3"/>
    <mergeCell ref="A4:Q4"/>
    <mergeCell ref="A5:Q5"/>
    <mergeCell ref="A6:Q6"/>
    <mergeCell ref="A42:O42"/>
    <mergeCell ref="M8:P8"/>
    <mergeCell ref="A11:A41"/>
    <mergeCell ref="C22:C41"/>
    <mergeCell ref="C11:C21"/>
    <mergeCell ref="B11:B41"/>
    <mergeCell ref="D11:D21"/>
    <mergeCell ref="D22:D41"/>
    <mergeCell ref="P9:P10"/>
    <mergeCell ref="L9:L10"/>
    <mergeCell ref="E11:E41"/>
    <mergeCell ref="M9:M10"/>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Q16"/>
  <sheetViews>
    <sheetView showGridLines="0" zoomScale="70" zoomScaleNormal="70" zoomScalePageLayoutView="86" workbookViewId="0">
      <selection activeCell="M12" sqref="M12"/>
    </sheetView>
  </sheetViews>
  <sheetFormatPr baseColWidth="10" defaultColWidth="10.85546875" defaultRowHeight="12.75" x14ac:dyDescent="0.2"/>
  <cols>
    <col min="1" max="1" width="19.7109375" style="9" customWidth="1"/>
    <col min="2" max="3" width="21.85546875" style="9" customWidth="1"/>
    <col min="4" max="4" width="10.85546875" style="9" customWidth="1"/>
    <col min="5" max="5" width="14.7109375" style="9" customWidth="1"/>
    <col min="6" max="6" width="15.42578125" style="9" customWidth="1"/>
    <col min="7" max="7" width="25" style="9" customWidth="1"/>
    <col min="8" max="8" width="10.140625" style="9" customWidth="1"/>
    <col min="9" max="9" width="25.42578125" style="9" customWidth="1"/>
    <col min="10" max="10" width="12.42578125" style="9" customWidth="1"/>
    <col min="11" max="11" width="14.85546875" style="9" customWidth="1"/>
    <col min="12" max="12" width="12.5703125" style="9" customWidth="1"/>
    <col min="13" max="13" width="14.42578125" style="9" customWidth="1"/>
    <col min="14" max="14" width="13.5703125" style="9" customWidth="1"/>
    <col min="15" max="15" width="15.28515625" style="9" customWidth="1"/>
    <col min="16" max="16" width="13.85546875" style="9" customWidth="1"/>
    <col min="17" max="17" width="48.28515625" style="9" customWidth="1"/>
    <col min="18" max="16384" width="10.85546875" style="9"/>
  </cols>
  <sheetData>
    <row r="1" spans="1:17" ht="13.5" customHeight="1" x14ac:dyDescent="0.2">
      <c r="A1" s="223"/>
      <c r="B1" s="223"/>
      <c r="C1" s="223"/>
      <c r="D1" s="223"/>
      <c r="E1" s="251" t="s">
        <v>262</v>
      </c>
      <c r="F1" s="251"/>
      <c r="G1" s="251"/>
      <c r="H1" s="251"/>
      <c r="I1" s="251"/>
      <c r="J1" s="251"/>
      <c r="K1" s="251"/>
      <c r="L1" s="251"/>
      <c r="M1" s="251"/>
      <c r="N1" s="251"/>
      <c r="O1" s="251"/>
      <c r="P1" s="251"/>
      <c r="Q1" s="252"/>
    </row>
    <row r="2" spans="1:17" ht="25.5" customHeight="1" x14ac:dyDescent="0.2">
      <c r="A2" s="223"/>
      <c r="B2" s="223"/>
      <c r="C2" s="223"/>
      <c r="D2" s="223"/>
      <c r="E2" s="253"/>
      <c r="F2" s="253"/>
      <c r="G2" s="253"/>
      <c r="H2" s="253"/>
      <c r="I2" s="253"/>
      <c r="J2" s="253"/>
      <c r="K2" s="253"/>
      <c r="L2" s="253"/>
      <c r="M2" s="253"/>
      <c r="N2" s="253"/>
      <c r="O2" s="253"/>
      <c r="P2" s="253"/>
      <c r="Q2" s="254"/>
    </row>
    <row r="3" spans="1:17" ht="21" customHeight="1" x14ac:dyDescent="0.2">
      <c r="A3" s="223"/>
      <c r="B3" s="223"/>
      <c r="C3" s="223"/>
      <c r="D3" s="223"/>
      <c r="E3" s="255"/>
      <c r="F3" s="255"/>
      <c r="G3" s="255"/>
      <c r="H3" s="255"/>
      <c r="I3" s="255"/>
      <c r="J3" s="255"/>
      <c r="K3" s="255"/>
      <c r="L3" s="255"/>
      <c r="M3" s="255"/>
      <c r="N3" s="255"/>
      <c r="O3" s="255"/>
      <c r="P3" s="255"/>
      <c r="Q3" s="256"/>
    </row>
    <row r="4" spans="1:17" ht="15.75" customHeight="1" x14ac:dyDescent="0.2">
      <c r="A4" s="225" t="s">
        <v>44</v>
      </c>
      <c r="B4" s="225"/>
      <c r="C4" s="225"/>
      <c r="D4" s="225"/>
      <c r="E4" s="225"/>
      <c r="F4" s="225"/>
      <c r="G4" s="225"/>
      <c r="H4" s="225"/>
      <c r="I4" s="225"/>
      <c r="J4" s="225"/>
      <c r="K4" s="225"/>
      <c r="L4" s="225"/>
      <c r="M4" s="225"/>
      <c r="N4" s="225"/>
      <c r="O4" s="225"/>
      <c r="P4" s="225"/>
      <c r="Q4" s="225"/>
    </row>
    <row r="5" spans="1:17" ht="15" customHeight="1" x14ac:dyDescent="0.2">
      <c r="A5" s="225" t="s">
        <v>70</v>
      </c>
      <c r="B5" s="225"/>
      <c r="C5" s="225"/>
      <c r="D5" s="225"/>
      <c r="E5" s="225"/>
      <c r="F5" s="225"/>
      <c r="G5" s="225"/>
      <c r="H5" s="225"/>
      <c r="I5" s="225"/>
      <c r="J5" s="225"/>
      <c r="K5" s="225"/>
      <c r="L5" s="225"/>
      <c r="M5" s="225"/>
      <c r="N5" s="225"/>
      <c r="O5" s="225"/>
      <c r="P5" s="225"/>
      <c r="Q5" s="225"/>
    </row>
    <row r="6" spans="1:17" x14ac:dyDescent="0.2">
      <c r="A6" s="225" t="s">
        <v>256</v>
      </c>
      <c r="B6" s="225"/>
      <c r="C6" s="225"/>
      <c r="D6" s="225"/>
      <c r="E6" s="225"/>
      <c r="F6" s="225"/>
      <c r="G6" s="225"/>
      <c r="H6" s="225"/>
      <c r="I6" s="225"/>
      <c r="J6" s="225"/>
      <c r="K6" s="225"/>
      <c r="L6" s="225"/>
      <c r="M6" s="225"/>
      <c r="N6" s="225"/>
      <c r="O6" s="225"/>
      <c r="P6" s="225"/>
      <c r="Q6" s="225"/>
    </row>
    <row r="7" spans="1:17" ht="15.75" customHeight="1" x14ac:dyDescent="0.2">
      <c r="A7" s="223"/>
      <c r="B7" s="223"/>
      <c r="C7" s="223"/>
      <c r="D7" s="223"/>
      <c r="E7" s="223"/>
      <c r="F7" s="223"/>
      <c r="G7" s="223"/>
      <c r="H7" s="223"/>
      <c r="I7" s="223"/>
      <c r="J7" s="223"/>
      <c r="K7" s="223"/>
      <c r="L7" s="223"/>
      <c r="M7" s="223"/>
      <c r="N7" s="223"/>
      <c r="O7" s="223"/>
      <c r="P7" s="223"/>
      <c r="Q7" s="223"/>
    </row>
    <row r="8" spans="1:17" ht="12.75" customHeight="1" x14ac:dyDescent="0.2">
      <c r="A8" s="224" t="s">
        <v>1</v>
      </c>
      <c r="B8" s="224"/>
      <c r="C8" s="224"/>
      <c r="D8" s="224"/>
      <c r="E8" s="224"/>
      <c r="F8" s="224"/>
      <c r="G8" s="224"/>
      <c r="H8" s="224"/>
      <c r="I8" s="224"/>
      <c r="J8" s="224"/>
      <c r="K8" s="224"/>
      <c r="L8" s="224"/>
      <c r="M8" s="216"/>
      <c r="N8" s="216"/>
      <c r="O8" s="216"/>
      <c r="P8" s="217"/>
      <c r="Q8" s="198"/>
    </row>
    <row r="9" spans="1:17" ht="12.75" customHeight="1" x14ac:dyDescent="0.2">
      <c r="A9" s="219" t="s">
        <v>81</v>
      </c>
      <c r="B9" s="219" t="s">
        <v>100</v>
      </c>
      <c r="C9" s="257" t="s">
        <v>174</v>
      </c>
      <c r="D9" s="218" t="s">
        <v>2</v>
      </c>
      <c r="E9" s="219" t="s">
        <v>3</v>
      </c>
      <c r="F9" s="259" t="s">
        <v>28</v>
      </c>
      <c r="G9" s="259"/>
      <c r="H9" s="259"/>
      <c r="I9" s="259"/>
      <c r="J9" s="259"/>
      <c r="K9" s="259"/>
      <c r="L9" s="218" t="s">
        <v>2</v>
      </c>
      <c r="M9" s="211" t="s">
        <v>377</v>
      </c>
      <c r="N9" s="218" t="s">
        <v>104</v>
      </c>
      <c r="O9" s="218" t="s">
        <v>4</v>
      </c>
      <c r="P9" s="218" t="s">
        <v>5</v>
      </c>
      <c r="Q9" s="211" t="s">
        <v>378</v>
      </c>
    </row>
    <row r="10" spans="1:17" ht="51" customHeight="1" x14ac:dyDescent="0.2">
      <c r="A10" s="219"/>
      <c r="B10" s="219"/>
      <c r="C10" s="258"/>
      <c r="D10" s="218"/>
      <c r="E10" s="219"/>
      <c r="F10" s="25" t="s">
        <v>30</v>
      </c>
      <c r="G10" s="26" t="s">
        <v>29</v>
      </c>
      <c r="H10" s="26" t="s">
        <v>34</v>
      </c>
      <c r="I10" s="25" t="s">
        <v>22</v>
      </c>
      <c r="J10" s="26" t="s">
        <v>35</v>
      </c>
      <c r="K10" s="25" t="s">
        <v>67</v>
      </c>
      <c r="L10" s="218"/>
      <c r="M10" s="212"/>
      <c r="N10" s="218"/>
      <c r="O10" s="218"/>
      <c r="P10" s="218"/>
      <c r="Q10" s="212"/>
    </row>
    <row r="11" spans="1:17" ht="186" customHeight="1" x14ac:dyDescent="0.2">
      <c r="A11" s="236" t="str">
        <f>+'Plan de desarrollo'!B4</f>
        <v>5. Gobernanza y Gobernabilidad</v>
      </c>
      <c r="B11" s="236" t="str">
        <f>+'Objetivos Estratégicos'!B7</f>
        <v xml:space="preserve">Elevar la capacidad de innovación, calidad técnica y audiovisual en la producción, programación y distribución de los contenidos a través de las distintas plataformas. </v>
      </c>
      <c r="C11" s="236" t="s">
        <v>220</v>
      </c>
      <c r="D11" s="260">
        <f>SUM(L11:L12)</f>
        <v>0.04</v>
      </c>
      <c r="E11" s="78" t="s">
        <v>47</v>
      </c>
      <c r="F11" s="78" t="s">
        <v>65</v>
      </c>
      <c r="G11" s="78" t="s">
        <v>48</v>
      </c>
      <c r="H11" s="78" t="s">
        <v>25</v>
      </c>
      <c r="I11" s="78" t="s">
        <v>50</v>
      </c>
      <c r="J11" s="78" t="s">
        <v>37</v>
      </c>
      <c r="K11" s="86">
        <v>0.9</v>
      </c>
      <c r="L11" s="79">
        <v>0.02</v>
      </c>
      <c r="M11" s="185">
        <v>0.91</v>
      </c>
      <c r="N11" s="87">
        <f>IFERROR(AVERAGE(M11:M11)/K11,0)</f>
        <v>1.0111111111111111</v>
      </c>
      <c r="O11" s="79">
        <f>IF(N11&lt;=100%,N11*L11,L11)</f>
        <v>0.02</v>
      </c>
      <c r="P11" s="136">
        <f>(O11/D16)*100</f>
        <v>0.5</v>
      </c>
      <c r="Q11" s="152" t="s">
        <v>382</v>
      </c>
    </row>
    <row r="12" spans="1:17" ht="98.25" customHeight="1" x14ac:dyDescent="0.2">
      <c r="A12" s="237"/>
      <c r="B12" s="249"/>
      <c r="C12" s="249"/>
      <c r="D12" s="261"/>
      <c r="E12" s="78" t="s">
        <v>47</v>
      </c>
      <c r="F12" s="78" t="s">
        <v>66</v>
      </c>
      <c r="G12" s="78" t="s">
        <v>49</v>
      </c>
      <c r="H12" s="78" t="s">
        <v>25</v>
      </c>
      <c r="I12" s="78" t="s">
        <v>51</v>
      </c>
      <c r="J12" s="78" t="s">
        <v>37</v>
      </c>
      <c r="K12" s="86">
        <v>0.9</v>
      </c>
      <c r="L12" s="81">
        <v>0.02</v>
      </c>
      <c r="M12" s="186">
        <v>1.07</v>
      </c>
      <c r="N12" s="102">
        <f>IFERROR(AVERAGE(M12:M12)/K12,0)</f>
        <v>1.1888888888888889</v>
      </c>
      <c r="O12" s="79">
        <f>IF(N12&lt;=100%,N12*L12,L12)</f>
        <v>0.02</v>
      </c>
      <c r="P12" s="182">
        <f>(O12/D16)*100</f>
        <v>0.5</v>
      </c>
      <c r="Q12" s="152" t="s">
        <v>383</v>
      </c>
    </row>
    <row r="13" spans="1:17" ht="13.5" customHeight="1" x14ac:dyDescent="0.2">
      <c r="A13" s="235" t="s">
        <v>7</v>
      </c>
      <c r="B13" s="235"/>
      <c r="C13" s="235"/>
      <c r="D13" s="235"/>
      <c r="E13" s="235"/>
      <c r="F13" s="235"/>
      <c r="G13" s="235"/>
      <c r="H13" s="235"/>
      <c r="I13" s="235"/>
      <c r="J13" s="235"/>
      <c r="K13" s="235"/>
      <c r="L13" s="235"/>
      <c r="M13" s="235"/>
      <c r="N13" s="235"/>
      <c r="O13" s="235"/>
      <c r="P13" s="178">
        <f>SUM(P11:P12)</f>
        <v>1</v>
      </c>
      <c r="Q13" s="172"/>
    </row>
    <row r="15" spans="1:17" ht="36" x14ac:dyDescent="0.2">
      <c r="D15" s="15">
        <f>D11</f>
        <v>0.04</v>
      </c>
      <c r="Q15" s="55" t="s">
        <v>257</v>
      </c>
    </row>
    <row r="16" spans="1:17" x14ac:dyDescent="0.2">
      <c r="D16" s="9">
        <f>+D15*100</f>
        <v>4</v>
      </c>
    </row>
  </sheetData>
  <mergeCells count="25">
    <mergeCell ref="A13:O13"/>
    <mergeCell ref="A11:A12"/>
    <mergeCell ref="B11:B12"/>
    <mergeCell ref="D11:D12"/>
    <mergeCell ref="C11:C12"/>
    <mergeCell ref="A8:L8"/>
    <mergeCell ref="Q9:Q10"/>
    <mergeCell ref="N9:N10"/>
    <mergeCell ref="O9:O10"/>
    <mergeCell ref="M8:P8"/>
    <mergeCell ref="B9:B10"/>
    <mergeCell ref="D9:D10"/>
    <mergeCell ref="C9:C10"/>
    <mergeCell ref="E9:E10"/>
    <mergeCell ref="F9:K9"/>
    <mergeCell ref="M9:M10"/>
    <mergeCell ref="P9:P10"/>
    <mergeCell ref="A9:A10"/>
    <mergeCell ref="L9:L10"/>
    <mergeCell ref="A1:D3"/>
    <mergeCell ref="A4:Q4"/>
    <mergeCell ref="A5:Q5"/>
    <mergeCell ref="A6:Q6"/>
    <mergeCell ref="A7:Q7"/>
    <mergeCell ref="E1:Q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L59"/>
  <sheetViews>
    <sheetView showGridLines="0" zoomScale="70" zoomScaleNormal="70" zoomScalePageLayoutView="85" workbookViewId="0">
      <selection activeCell="M11" sqref="M11"/>
    </sheetView>
  </sheetViews>
  <sheetFormatPr baseColWidth="10" defaultColWidth="0" defaultRowHeight="0" customHeight="1" zeroHeight="1" x14ac:dyDescent="0.2"/>
  <cols>
    <col min="1" max="1" width="19.28515625" style="1" customWidth="1"/>
    <col min="2" max="2" width="19.85546875" style="1" customWidth="1"/>
    <col min="3" max="3" width="17.140625" style="1" customWidth="1"/>
    <col min="4" max="4" width="11" style="1" customWidth="1"/>
    <col min="5" max="5" width="18.85546875" style="1" customWidth="1"/>
    <col min="6" max="6" width="20.85546875" style="1" customWidth="1"/>
    <col min="7" max="7" width="23.42578125" style="1" customWidth="1"/>
    <col min="8" max="8" width="13.7109375" style="1" customWidth="1"/>
    <col min="9" max="9" width="19.28515625" style="1" customWidth="1"/>
    <col min="10" max="10" width="14.85546875" style="1" customWidth="1"/>
    <col min="11" max="11" width="14.42578125" style="1" customWidth="1"/>
    <col min="12" max="12" width="11.7109375" style="1" customWidth="1"/>
    <col min="13" max="13" width="15.42578125" style="1" customWidth="1"/>
    <col min="14" max="15" width="15.7109375" style="1" customWidth="1"/>
    <col min="16" max="16" width="14.85546875" style="1" customWidth="1"/>
    <col min="17" max="17" width="41.42578125" style="1" customWidth="1"/>
    <col min="18" max="18" width="9.7109375" style="1" customWidth="1"/>
    <col min="19" max="38" width="0" style="1" hidden="1" customWidth="1"/>
    <col min="39" max="16384" width="15" style="1" hidden="1"/>
  </cols>
  <sheetData>
    <row r="1" spans="1:17" ht="18.75" customHeight="1" x14ac:dyDescent="0.2">
      <c r="A1" s="223"/>
      <c r="B1" s="223"/>
      <c r="C1" s="223"/>
      <c r="D1" s="223"/>
      <c r="E1" s="251" t="s">
        <v>262</v>
      </c>
      <c r="F1" s="251"/>
      <c r="G1" s="251"/>
      <c r="H1" s="251"/>
      <c r="I1" s="251"/>
      <c r="J1" s="251"/>
      <c r="K1" s="251"/>
      <c r="L1" s="251"/>
      <c r="M1" s="251"/>
      <c r="N1" s="251"/>
      <c r="O1" s="251"/>
      <c r="P1" s="251"/>
      <c r="Q1" s="252"/>
    </row>
    <row r="2" spans="1:17" ht="13.5" customHeight="1" x14ac:dyDescent="0.2">
      <c r="A2" s="223"/>
      <c r="B2" s="223"/>
      <c r="C2" s="223"/>
      <c r="D2" s="223"/>
      <c r="E2" s="253"/>
      <c r="F2" s="253"/>
      <c r="G2" s="253"/>
      <c r="H2" s="253"/>
      <c r="I2" s="253"/>
      <c r="J2" s="253"/>
      <c r="K2" s="253"/>
      <c r="L2" s="253"/>
      <c r="M2" s="253"/>
      <c r="N2" s="253"/>
      <c r="O2" s="253"/>
      <c r="P2" s="253"/>
      <c r="Q2" s="254"/>
    </row>
    <row r="3" spans="1:17" ht="28.5" customHeight="1" x14ac:dyDescent="0.2">
      <c r="A3" s="223"/>
      <c r="B3" s="223"/>
      <c r="C3" s="223"/>
      <c r="D3" s="223"/>
      <c r="E3" s="255"/>
      <c r="F3" s="255"/>
      <c r="G3" s="255"/>
      <c r="H3" s="255"/>
      <c r="I3" s="255"/>
      <c r="J3" s="255"/>
      <c r="K3" s="255"/>
      <c r="L3" s="255"/>
      <c r="M3" s="255"/>
      <c r="N3" s="255"/>
      <c r="O3" s="255"/>
      <c r="P3" s="255"/>
      <c r="Q3" s="256"/>
    </row>
    <row r="4" spans="1:17" ht="12.75" x14ac:dyDescent="0.2">
      <c r="A4" s="225" t="s">
        <v>78</v>
      </c>
      <c r="B4" s="225"/>
      <c r="C4" s="225"/>
      <c r="D4" s="225"/>
      <c r="E4" s="225"/>
      <c r="F4" s="225"/>
      <c r="G4" s="225"/>
      <c r="H4" s="225"/>
      <c r="I4" s="225"/>
      <c r="J4" s="225"/>
      <c r="K4" s="225"/>
      <c r="L4" s="225"/>
      <c r="M4" s="225"/>
      <c r="N4" s="225"/>
      <c r="O4" s="225"/>
      <c r="P4" s="225"/>
      <c r="Q4" s="225"/>
    </row>
    <row r="5" spans="1:17" ht="12.75" x14ac:dyDescent="0.2">
      <c r="A5" s="225" t="s">
        <v>109</v>
      </c>
      <c r="B5" s="225"/>
      <c r="C5" s="225"/>
      <c r="D5" s="225"/>
      <c r="E5" s="225"/>
      <c r="F5" s="225"/>
      <c r="G5" s="225"/>
      <c r="H5" s="225"/>
      <c r="I5" s="225"/>
      <c r="J5" s="225"/>
      <c r="K5" s="225"/>
      <c r="L5" s="225"/>
      <c r="M5" s="225"/>
      <c r="N5" s="225"/>
      <c r="O5" s="225"/>
      <c r="P5" s="225"/>
      <c r="Q5" s="225"/>
    </row>
    <row r="6" spans="1:17" ht="12.75" x14ac:dyDescent="0.2">
      <c r="A6" s="225" t="s">
        <v>256</v>
      </c>
      <c r="B6" s="225"/>
      <c r="C6" s="225"/>
      <c r="D6" s="225"/>
      <c r="E6" s="225"/>
      <c r="F6" s="225"/>
      <c r="G6" s="225"/>
      <c r="H6" s="225"/>
      <c r="I6" s="225"/>
      <c r="J6" s="225"/>
      <c r="K6" s="225"/>
      <c r="L6" s="225"/>
      <c r="M6" s="225"/>
      <c r="N6" s="225"/>
      <c r="O6" s="225"/>
      <c r="P6" s="225"/>
      <c r="Q6" s="225"/>
    </row>
    <row r="7" spans="1:17" ht="12.75" x14ac:dyDescent="0.2">
      <c r="A7" s="264"/>
      <c r="B7" s="265"/>
      <c r="C7" s="265"/>
      <c r="D7" s="265"/>
      <c r="E7" s="265"/>
      <c r="F7" s="265"/>
      <c r="G7" s="265"/>
      <c r="H7" s="265"/>
      <c r="I7" s="265"/>
      <c r="J7" s="265"/>
      <c r="K7" s="265"/>
      <c r="L7" s="265"/>
      <c r="M7" s="265"/>
      <c r="N7" s="265"/>
      <c r="O7" s="265"/>
      <c r="P7" s="265"/>
      <c r="Q7" s="266"/>
    </row>
    <row r="8" spans="1:17" ht="15.75" customHeight="1" x14ac:dyDescent="0.2">
      <c r="A8" s="224" t="s">
        <v>1</v>
      </c>
      <c r="B8" s="224"/>
      <c r="C8" s="224"/>
      <c r="D8" s="224"/>
      <c r="E8" s="224"/>
      <c r="F8" s="224"/>
      <c r="G8" s="224"/>
      <c r="H8" s="224"/>
      <c r="I8" s="224"/>
      <c r="J8" s="224"/>
      <c r="K8" s="224"/>
      <c r="L8" s="224"/>
      <c r="M8" s="216"/>
      <c r="N8" s="216"/>
      <c r="O8" s="216"/>
      <c r="P8" s="217"/>
      <c r="Q8" s="198"/>
    </row>
    <row r="9" spans="1:17" ht="11.25" customHeight="1" x14ac:dyDescent="0.2">
      <c r="A9" s="219" t="s">
        <v>81</v>
      </c>
      <c r="B9" s="219" t="s">
        <v>100</v>
      </c>
      <c r="C9" s="257" t="s">
        <v>174</v>
      </c>
      <c r="D9" s="218" t="s">
        <v>2</v>
      </c>
      <c r="E9" s="219" t="s">
        <v>3</v>
      </c>
      <c r="F9" s="219" t="s">
        <v>28</v>
      </c>
      <c r="G9" s="219"/>
      <c r="H9" s="219"/>
      <c r="I9" s="219"/>
      <c r="J9" s="219"/>
      <c r="K9" s="219"/>
      <c r="L9" s="218" t="s">
        <v>2</v>
      </c>
      <c r="M9" s="211" t="s">
        <v>377</v>
      </c>
      <c r="N9" s="218" t="s">
        <v>104</v>
      </c>
      <c r="O9" s="218" t="s">
        <v>4</v>
      </c>
      <c r="P9" s="218" t="s">
        <v>5</v>
      </c>
      <c r="Q9" s="211" t="s">
        <v>378</v>
      </c>
    </row>
    <row r="10" spans="1:17" ht="77.25" customHeight="1" x14ac:dyDescent="0.2">
      <c r="A10" s="219"/>
      <c r="B10" s="219"/>
      <c r="C10" s="258"/>
      <c r="D10" s="218"/>
      <c r="E10" s="219"/>
      <c r="F10" s="52" t="s">
        <v>30</v>
      </c>
      <c r="G10" s="54" t="s">
        <v>29</v>
      </c>
      <c r="H10" s="54" t="s">
        <v>34</v>
      </c>
      <c r="I10" s="52" t="s">
        <v>22</v>
      </c>
      <c r="J10" s="54" t="s">
        <v>35</v>
      </c>
      <c r="K10" s="54" t="s">
        <v>39</v>
      </c>
      <c r="L10" s="218"/>
      <c r="M10" s="212"/>
      <c r="N10" s="218"/>
      <c r="O10" s="218"/>
      <c r="P10" s="218"/>
      <c r="Q10" s="212"/>
    </row>
    <row r="11" spans="1:17" ht="108" customHeight="1" x14ac:dyDescent="0.2">
      <c r="A11" s="262" t="str">
        <f>+'Plan de desarrollo'!B4</f>
        <v>5. Gobernanza y Gobernabilidad</v>
      </c>
      <c r="B11" s="245" t="str">
        <f>+'Objetivos Estratégicos'!B8</f>
        <v xml:space="preserve">Realizar alianzas estratégicas con la Alcaldía y sus entes descentralizados para temas de comunicación a través de la Agencia y Central de Medios de Telemedellín. </v>
      </c>
      <c r="C11" s="245" t="s">
        <v>188</v>
      </c>
      <c r="D11" s="240">
        <f>SUM(L11:L13)</f>
        <v>9.9999999999999992E-2</v>
      </c>
      <c r="E11" s="78" t="s">
        <v>108</v>
      </c>
      <c r="F11" s="83" t="s">
        <v>175</v>
      </c>
      <c r="G11" s="83" t="s">
        <v>177</v>
      </c>
      <c r="H11" s="83" t="s">
        <v>36</v>
      </c>
      <c r="I11" s="83" t="s">
        <v>176</v>
      </c>
      <c r="J11" s="123" t="s">
        <v>46</v>
      </c>
      <c r="K11" s="88">
        <v>20000000</v>
      </c>
      <c r="L11" s="81">
        <v>0.05</v>
      </c>
      <c r="M11" s="88">
        <v>30951372</v>
      </c>
      <c r="N11" s="138">
        <f>M11/K11</f>
        <v>1.5475686</v>
      </c>
      <c r="O11" s="113">
        <f>IF(N11&lt;=100%,N11*L11,L11)</f>
        <v>0.05</v>
      </c>
      <c r="P11" s="114">
        <f>(O11/$D$18)*100</f>
        <v>0.5</v>
      </c>
      <c r="Q11" s="92" t="s">
        <v>376</v>
      </c>
    </row>
    <row r="12" spans="1:17" ht="112.5" customHeight="1" x14ac:dyDescent="0.2">
      <c r="A12" s="263"/>
      <c r="B12" s="246"/>
      <c r="C12" s="246"/>
      <c r="D12" s="241"/>
      <c r="E12" s="78" t="s">
        <v>108</v>
      </c>
      <c r="F12" s="78" t="s">
        <v>178</v>
      </c>
      <c r="G12" s="78" t="s">
        <v>179</v>
      </c>
      <c r="H12" s="123" t="s">
        <v>36</v>
      </c>
      <c r="I12" s="78" t="s">
        <v>180</v>
      </c>
      <c r="J12" s="123" t="s">
        <v>46</v>
      </c>
      <c r="K12" s="101">
        <v>0.35</v>
      </c>
      <c r="L12" s="79">
        <v>0.04</v>
      </c>
      <c r="M12" s="101">
        <v>0.08</v>
      </c>
      <c r="N12" s="138">
        <f>M12/K12</f>
        <v>0.22857142857142859</v>
      </c>
      <c r="O12" s="51">
        <f>IF(N12&lt;=100%,N12*L12,L12)</f>
        <v>9.1428571428571435E-3</v>
      </c>
      <c r="P12" s="114">
        <f>(O12/$D$18)*100</f>
        <v>9.1428571428571442E-2</v>
      </c>
      <c r="Q12" s="115" t="s">
        <v>372</v>
      </c>
    </row>
    <row r="13" spans="1:17" ht="106.5" customHeight="1" x14ac:dyDescent="0.2">
      <c r="A13" s="263"/>
      <c r="B13" s="246"/>
      <c r="C13" s="246"/>
      <c r="D13" s="241"/>
      <c r="E13" s="78" t="s">
        <v>108</v>
      </c>
      <c r="F13" s="78" t="s">
        <v>181</v>
      </c>
      <c r="G13" s="78" t="s">
        <v>182</v>
      </c>
      <c r="H13" s="123" t="s">
        <v>25</v>
      </c>
      <c r="I13" s="78" t="s">
        <v>264</v>
      </c>
      <c r="J13" s="123" t="s">
        <v>46</v>
      </c>
      <c r="K13" s="101">
        <v>0.8</v>
      </c>
      <c r="L13" s="79">
        <v>0.01</v>
      </c>
      <c r="M13" s="101">
        <v>0.85699999999999998</v>
      </c>
      <c r="N13" s="138">
        <f>M13/K13</f>
        <v>1.0712499999999998</v>
      </c>
      <c r="O13" s="51">
        <f>IF(N13&lt;=100%,N13*L13,L13)</f>
        <v>0.01</v>
      </c>
      <c r="P13" s="114">
        <f>(O13/$D$18)*100</f>
        <v>0.1</v>
      </c>
      <c r="Q13" s="115" t="s">
        <v>349</v>
      </c>
    </row>
    <row r="14" spans="1:17" s="9" customFormat="1" ht="17.25" customHeight="1" x14ac:dyDescent="0.2">
      <c r="A14" s="235" t="s">
        <v>7</v>
      </c>
      <c r="B14" s="235"/>
      <c r="C14" s="235"/>
      <c r="D14" s="235"/>
      <c r="E14" s="235"/>
      <c r="F14" s="235"/>
      <c r="G14" s="235"/>
      <c r="H14" s="235"/>
      <c r="I14" s="235"/>
      <c r="J14" s="235"/>
      <c r="K14" s="235"/>
      <c r="L14" s="235"/>
      <c r="M14" s="235"/>
      <c r="N14" s="235"/>
      <c r="O14" s="235"/>
      <c r="P14" s="179">
        <f>SUM(P11:P13)</f>
        <v>0.69142857142857139</v>
      </c>
      <c r="Q14" s="174"/>
    </row>
    <row r="15" spans="1:17" s="12" customFormat="1" ht="12.75" x14ac:dyDescent="0.2"/>
    <row r="16" spans="1:17" s="12" customFormat="1" ht="36" x14ac:dyDescent="0.2">
      <c r="D16" s="66"/>
      <c r="K16" s="77"/>
      <c r="Q16" s="55" t="s">
        <v>257</v>
      </c>
    </row>
    <row r="17" spans="2:16" s="12" customFormat="1" ht="26.25" customHeight="1" x14ac:dyDescent="0.2">
      <c r="D17" s="66">
        <f>SUM(D11:D13)</f>
        <v>9.9999999999999992E-2</v>
      </c>
    </row>
    <row r="18" spans="2:16" s="12" customFormat="1" ht="12.75" x14ac:dyDescent="0.2">
      <c r="D18" s="12">
        <f>+D17*100</f>
        <v>10</v>
      </c>
    </row>
    <row r="19" spans="2:16" s="12" customFormat="1" ht="46.5" customHeight="1" x14ac:dyDescent="0.2">
      <c r="B19" s="13"/>
      <c r="C19" s="13"/>
      <c r="D19" s="13"/>
      <c r="E19" s="13"/>
      <c r="F19" s="13"/>
      <c r="G19" s="13"/>
      <c r="H19" s="13"/>
      <c r="I19" s="13"/>
      <c r="J19" s="13"/>
      <c r="K19" s="13"/>
      <c r="L19" s="13"/>
      <c r="M19" s="13"/>
      <c r="N19" s="13"/>
      <c r="O19" s="13"/>
      <c r="P19" s="13"/>
    </row>
    <row r="20" spans="2:16" s="12" customFormat="1" ht="16.5" customHeight="1" x14ac:dyDescent="0.2">
      <c r="B20" s="13"/>
      <c r="C20" s="13"/>
      <c r="D20" s="13"/>
      <c r="E20" s="13"/>
      <c r="F20" s="13"/>
      <c r="G20" s="13"/>
      <c r="H20" s="13"/>
      <c r="I20" s="13"/>
      <c r="J20" s="13"/>
      <c r="K20" s="13"/>
      <c r="L20" s="13"/>
      <c r="M20" s="13"/>
      <c r="N20" s="13"/>
      <c r="O20" s="13"/>
      <c r="P20" s="13"/>
    </row>
    <row r="21" spans="2:16" s="12" customFormat="1" ht="12.75" x14ac:dyDescent="0.2">
      <c r="B21" s="13"/>
      <c r="C21" s="13"/>
      <c r="D21" s="13"/>
      <c r="E21" s="13"/>
      <c r="F21" s="13"/>
      <c r="G21" s="13"/>
      <c r="H21" s="13"/>
      <c r="I21" s="13"/>
      <c r="J21" s="13"/>
      <c r="K21" s="13"/>
      <c r="L21" s="13"/>
      <c r="M21" s="13"/>
      <c r="N21" s="13"/>
      <c r="O21" s="13"/>
      <c r="P21" s="13"/>
    </row>
    <row r="22" spans="2:16" s="12" customFormat="1" ht="12.75" x14ac:dyDescent="0.2">
      <c r="B22" s="13"/>
      <c r="C22" s="13"/>
      <c r="D22" s="13"/>
      <c r="E22" s="13"/>
      <c r="F22" s="13"/>
      <c r="G22" s="13"/>
      <c r="H22" s="13"/>
      <c r="I22" s="13"/>
      <c r="J22" s="13"/>
      <c r="K22" s="13"/>
      <c r="L22" s="13"/>
      <c r="M22" s="13"/>
      <c r="N22" s="13"/>
      <c r="O22" s="13"/>
      <c r="P22" s="13"/>
    </row>
    <row r="23" spans="2:16" s="12" customFormat="1" ht="12.75" x14ac:dyDescent="0.2">
      <c r="B23" s="13"/>
      <c r="C23" s="13"/>
      <c r="D23" s="13"/>
      <c r="E23" s="13"/>
      <c r="F23" s="13"/>
      <c r="G23" s="13"/>
      <c r="H23" s="13"/>
      <c r="I23" s="13"/>
      <c r="J23" s="13"/>
      <c r="K23" s="13"/>
      <c r="L23" s="13"/>
      <c r="M23" s="13"/>
      <c r="N23" s="13"/>
      <c r="O23" s="13"/>
      <c r="P23" s="13"/>
    </row>
    <row r="24" spans="2:16" s="12" customFormat="1" ht="12.75" x14ac:dyDescent="0.2">
      <c r="B24" s="13"/>
      <c r="C24" s="13"/>
      <c r="D24" s="13"/>
      <c r="E24" s="13"/>
      <c r="F24" s="13"/>
      <c r="G24" s="13"/>
      <c r="H24" s="13"/>
      <c r="I24" s="13"/>
      <c r="J24" s="13"/>
      <c r="K24" s="13"/>
      <c r="L24" s="13"/>
      <c r="M24" s="13"/>
      <c r="N24" s="13"/>
      <c r="O24" s="13"/>
      <c r="P24" s="13"/>
    </row>
    <row r="25" spans="2:16" s="12" customFormat="1" ht="12.75" x14ac:dyDescent="0.2"/>
    <row r="26" spans="2:16" s="12" customFormat="1" ht="12.75" x14ac:dyDescent="0.2"/>
    <row r="27" spans="2:16" s="12" customFormat="1" ht="12.75" x14ac:dyDescent="0.2"/>
    <row r="28" spans="2:16" s="12" customFormat="1" ht="12.75" x14ac:dyDescent="0.2"/>
    <row r="29" spans="2:16" s="12" customFormat="1" ht="12.75" x14ac:dyDescent="0.2"/>
    <row r="30" spans="2:16" s="12" customFormat="1" ht="12.75" x14ac:dyDescent="0.2"/>
    <row r="31" spans="2:16" s="12" customFormat="1" ht="12.75" x14ac:dyDescent="0.2"/>
    <row r="32" spans="2:16" s="12" customFormat="1" ht="12.75" x14ac:dyDescent="0.2"/>
    <row r="33" s="12" customFormat="1" ht="12.75" x14ac:dyDescent="0.2"/>
    <row r="34" s="12" customFormat="1" ht="12.75" x14ac:dyDescent="0.2"/>
    <row r="35" s="12" customFormat="1" ht="12.75" x14ac:dyDescent="0.2"/>
    <row r="36" s="12" customFormat="1" ht="12.75" x14ac:dyDescent="0.2"/>
    <row r="37" s="12" customFormat="1" ht="12.75" x14ac:dyDescent="0.2"/>
    <row r="38" s="12" customFormat="1" ht="12.75" x14ac:dyDescent="0.2"/>
    <row r="39" s="12" customFormat="1" ht="12.75" x14ac:dyDescent="0.2"/>
    <row r="40" s="12" customFormat="1" ht="12.75" x14ac:dyDescent="0.2"/>
    <row r="41" s="12" customFormat="1" ht="12.75" x14ac:dyDescent="0.2"/>
    <row r="42" s="12" customFormat="1" ht="12.75" x14ac:dyDescent="0.2"/>
    <row r="43" s="12" customFormat="1" ht="12.75" x14ac:dyDescent="0.2"/>
    <row r="44" s="12" customFormat="1" ht="12.75" x14ac:dyDescent="0.2"/>
    <row r="45" s="12" customFormat="1" ht="12.75" x14ac:dyDescent="0.2"/>
    <row r="46" s="12" customFormat="1" ht="12.75" x14ac:dyDescent="0.2"/>
    <row r="47" s="12" customFormat="1" ht="12.75" x14ac:dyDescent="0.2"/>
    <row r="48" s="12" customFormat="1" ht="12.75" x14ac:dyDescent="0.2"/>
    <row r="49" s="12" customFormat="1" ht="12.75" x14ac:dyDescent="0.2"/>
    <row r="50" s="12" customFormat="1" ht="12.75" x14ac:dyDescent="0.2"/>
    <row r="51" s="12" customFormat="1" ht="12.75" x14ac:dyDescent="0.2"/>
    <row r="52" s="12" customFormat="1" ht="12.75" x14ac:dyDescent="0.2"/>
    <row r="53" s="12" customFormat="1" ht="12.75" x14ac:dyDescent="0.2"/>
    <row r="54" s="12" customFormat="1" ht="12.75" x14ac:dyDescent="0.2"/>
    <row r="55" s="12" customFormat="1" ht="12.75" x14ac:dyDescent="0.2"/>
    <row r="56" s="12" customFormat="1" ht="12.75" x14ac:dyDescent="0.2"/>
    <row r="57" s="12" customFormat="1" ht="12.75" x14ac:dyDescent="0.2"/>
    <row r="58" s="12" customFormat="1" ht="12.75" x14ac:dyDescent="0.2"/>
    <row r="59" s="12" customFormat="1" ht="12.75" x14ac:dyDescent="0.2"/>
  </sheetData>
  <mergeCells count="25">
    <mergeCell ref="A1:D3"/>
    <mergeCell ref="E1:Q3"/>
    <mergeCell ref="A4:Q4"/>
    <mergeCell ref="A5:Q5"/>
    <mergeCell ref="A6:Q6"/>
    <mergeCell ref="Q9:Q10"/>
    <mergeCell ref="L9:L10"/>
    <mergeCell ref="N9:N10"/>
    <mergeCell ref="A7:Q7"/>
    <mergeCell ref="M9:M10"/>
    <mergeCell ref="A14:O14"/>
    <mergeCell ref="A11:A13"/>
    <mergeCell ref="D11:D13"/>
    <mergeCell ref="A8:L8"/>
    <mergeCell ref="C11:C13"/>
    <mergeCell ref="B11:B13"/>
    <mergeCell ref="C9:C10"/>
    <mergeCell ref="A9:A10"/>
    <mergeCell ref="B9:B10"/>
    <mergeCell ref="D9:D10"/>
    <mergeCell ref="O9:O10"/>
    <mergeCell ref="M8:P8"/>
    <mergeCell ref="P9:P10"/>
    <mergeCell ref="E9:E10"/>
    <mergeCell ref="F9:K9"/>
  </mergeCells>
  <pageMargins left="0.7" right="0.7" top="0.75" bottom="0.75" header="0.3" footer="0.3"/>
  <pageSetup orientation="portrait" horizontalDpi="4294967292" verticalDpi="4294967292"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WWX34"/>
  <sheetViews>
    <sheetView showGridLines="0" topLeftCell="A13" zoomScale="70" zoomScaleNormal="70" zoomScalePageLayoutView="70" workbookViewId="0">
      <selection activeCell="M15" sqref="M15:M18"/>
    </sheetView>
  </sheetViews>
  <sheetFormatPr baseColWidth="10" defaultColWidth="0" defaultRowHeight="12.75" x14ac:dyDescent="0.2"/>
  <cols>
    <col min="1" max="1" width="19.7109375" style="9" customWidth="1"/>
    <col min="2" max="2" width="27.5703125" style="9" customWidth="1"/>
    <col min="3" max="3" width="19.42578125" style="9" customWidth="1"/>
    <col min="4" max="4" width="10.42578125" style="9" customWidth="1"/>
    <col min="5" max="5" width="18.140625" style="9" customWidth="1"/>
    <col min="6" max="6" width="19.5703125" style="95" customWidth="1"/>
    <col min="7" max="7" width="25" style="95" customWidth="1"/>
    <col min="8" max="8" width="12.5703125" style="95" customWidth="1"/>
    <col min="9" max="9" width="22.5703125" style="95" customWidth="1"/>
    <col min="10" max="10" width="14.42578125" style="95" customWidth="1"/>
    <col min="11" max="11" width="13.42578125" style="95" customWidth="1"/>
    <col min="12" max="12" width="11.42578125" style="95" customWidth="1"/>
    <col min="13" max="13" width="15" style="9" customWidth="1"/>
    <col min="14" max="14" width="13.42578125" style="95" customWidth="1"/>
    <col min="15" max="15" width="16" style="95" customWidth="1"/>
    <col min="16" max="16" width="12.28515625" style="95" customWidth="1"/>
    <col min="17" max="17" width="43.28515625" style="9" customWidth="1"/>
    <col min="18" max="18" width="23.42578125" style="9" customWidth="1"/>
    <col min="19" max="240" width="10.85546875" style="9" hidden="1"/>
    <col min="241" max="241" width="19.7109375" style="9" hidden="1"/>
    <col min="242" max="242" width="19.42578125" style="9" hidden="1"/>
    <col min="243" max="243" width="10.42578125" style="9" hidden="1"/>
    <col min="244" max="244" width="16.42578125" style="9" hidden="1"/>
    <col min="245" max="245" width="27.28515625" style="9" hidden="1"/>
    <col min="246" max="246" width="10.140625" style="9" hidden="1"/>
    <col min="247" max="247" width="18.140625" style="9" hidden="1"/>
    <col min="248" max="248" width="21" style="9" hidden="1"/>
    <col min="249" max="249" width="23.7109375" style="9" hidden="1"/>
    <col min="250" max="250" width="10.7109375" style="9" hidden="1"/>
    <col min="251" max="251" width="25.42578125" style="9" hidden="1"/>
    <col min="252" max="252" width="12.42578125" style="9" hidden="1"/>
    <col min="253" max="253" width="13.42578125" style="9" hidden="1"/>
    <col min="254" max="254" width="10.28515625" style="9" hidden="1"/>
    <col min="255" max="263" width="15.42578125" style="9" hidden="1"/>
    <col min="264" max="264" width="15.85546875" style="9" hidden="1"/>
    <col min="265" max="265" width="13.42578125" style="9" hidden="1"/>
    <col min="266" max="266" width="12.85546875" style="9" hidden="1"/>
    <col min="267" max="267" width="13.42578125" style="9" hidden="1"/>
    <col min="268" max="268" width="16" style="9" hidden="1"/>
    <col min="269" max="269" width="12.28515625" style="9" hidden="1"/>
    <col min="270" max="270" width="17.28515625" style="9" hidden="1"/>
    <col min="271" max="271" width="16.28515625" style="9" hidden="1"/>
    <col min="272" max="272" width="22.5703125" style="9" hidden="1"/>
    <col min="273" max="273" width="21.140625" style="9" hidden="1"/>
    <col min="274" max="274" width="23.42578125" style="9" hidden="1"/>
    <col min="275" max="496" width="10.85546875" style="9" hidden="1"/>
    <col min="497" max="497" width="19.7109375" style="9" hidden="1"/>
    <col min="498" max="498" width="19.42578125" style="9" hidden="1"/>
    <col min="499" max="499" width="10.42578125" style="9" hidden="1"/>
    <col min="500" max="500" width="16.42578125" style="9" hidden="1"/>
    <col min="501" max="501" width="27.28515625" style="9" hidden="1"/>
    <col min="502" max="502" width="10.140625" style="9" hidden="1"/>
    <col min="503" max="503" width="18.140625" style="9" hidden="1"/>
    <col min="504" max="504" width="21" style="9" hidden="1"/>
    <col min="505" max="505" width="23.7109375" style="9" hidden="1"/>
    <col min="506" max="506" width="10.7109375" style="9" hidden="1"/>
    <col min="507" max="507" width="25.42578125" style="9" hidden="1"/>
    <col min="508" max="508" width="12.42578125" style="9" hidden="1"/>
    <col min="509" max="509" width="13.42578125" style="9" hidden="1"/>
    <col min="510" max="510" width="10.28515625" style="9" hidden="1"/>
    <col min="511" max="519" width="15.42578125" style="9" hidden="1"/>
    <col min="520" max="520" width="15.85546875" style="9" hidden="1"/>
    <col min="521" max="521" width="13.42578125" style="9" hidden="1"/>
    <col min="522" max="522" width="12.85546875" style="9" hidden="1"/>
    <col min="523" max="523" width="13.42578125" style="9" hidden="1"/>
    <col min="524" max="524" width="16" style="9" hidden="1"/>
    <col min="525" max="525" width="12.28515625" style="9" hidden="1"/>
    <col min="526" max="526" width="17.28515625" style="9" hidden="1"/>
    <col min="527" max="527" width="16.28515625" style="9" hidden="1"/>
    <col min="528" max="528" width="22.5703125" style="9" hidden="1"/>
    <col min="529" max="529" width="21.140625" style="9" hidden="1"/>
    <col min="530" max="530" width="23.42578125" style="9" hidden="1"/>
    <col min="531" max="752" width="10.85546875" style="9" hidden="1"/>
    <col min="753" max="753" width="19.7109375" style="9" hidden="1"/>
    <col min="754" max="754" width="19.42578125" style="9" hidden="1"/>
    <col min="755" max="755" width="10.42578125" style="9" hidden="1"/>
    <col min="756" max="756" width="16.42578125" style="9" hidden="1"/>
    <col min="757" max="757" width="27.28515625" style="9" hidden="1"/>
    <col min="758" max="758" width="10.140625" style="9" hidden="1"/>
    <col min="759" max="759" width="18.140625" style="9" hidden="1"/>
    <col min="760" max="760" width="21" style="9" hidden="1"/>
    <col min="761" max="761" width="23.7109375" style="9" hidden="1"/>
    <col min="762" max="762" width="10.7109375" style="9" hidden="1"/>
    <col min="763" max="763" width="25.42578125" style="9" hidden="1"/>
    <col min="764" max="764" width="12.42578125" style="9" hidden="1"/>
    <col min="765" max="765" width="13.42578125" style="9" hidden="1"/>
    <col min="766" max="766" width="10.28515625" style="9" hidden="1"/>
    <col min="767" max="775" width="15.42578125" style="9" hidden="1"/>
    <col min="776" max="776" width="15.85546875" style="9" hidden="1"/>
    <col min="777" max="777" width="13.42578125" style="9" hidden="1"/>
    <col min="778" max="778" width="12.85546875" style="9" hidden="1"/>
    <col min="779" max="779" width="13.42578125" style="9" hidden="1"/>
    <col min="780" max="780" width="16" style="9" hidden="1"/>
    <col min="781" max="781" width="12.28515625" style="9" hidden="1"/>
    <col min="782" max="782" width="17.28515625" style="9" hidden="1"/>
    <col min="783" max="783" width="16.28515625" style="9" hidden="1"/>
    <col min="784" max="784" width="22.5703125" style="9" hidden="1"/>
    <col min="785" max="785" width="21.140625" style="9" hidden="1"/>
    <col min="786" max="786" width="23.42578125" style="9" hidden="1"/>
    <col min="787" max="1008" width="10.85546875" style="9" hidden="1"/>
    <col min="1009" max="1009" width="19.7109375" style="9" hidden="1"/>
    <col min="1010" max="1010" width="19.42578125" style="9" hidden="1"/>
    <col min="1011" max="1011" width="10.42578125" style="9" hidden="1"/>
    <col min="1012" max="1012" width="16.42578125" style="9" hidden="1"/>
    <col min="1013" max="1013" width="27.28515625" style="9" hidden="1"/>
    <col min="1014" max="1014" width="10.140625" style="9" hidden="1"/>
    <col min="1015" max="1015" width="18.140625" style="9" hidden="1"/>
    <col min="1016" max="1016" width="21" style="9" hidden="1"/>
    <col min="1017" max="1017" width="23.7109375" style="9" hidden="1"/>
    <col min="1018" max="1018" width="10.7109375" style="9" hidden="1"/>
    <col min="1019" max="1019" width="25.42578125" style="9" hidden="1"/>
    <col min="1020" max="1020" width="12.42578125" style="9" hidden="1"/>
    <col min="1021" max="1021" width="13.42578125" style="9" hidden="1"/>
    <col min="1022" max="1022" width="10.28515625" style="9" hidden="1"/>
    <col min="1023" max="1031" width="15.42578125" style="9" hidden="1"/>
    <col min="1032" max="1032" width="15.85546875" style="9" hidden="1"/>
    <col min="1033" max="1033" width="13.42578125" style="9" hidden="1"/>
    <col min="1034" max="1034" width="12.85546875" style="9" hidden="1"/>
    <col min="1035" max="1035" width="13.42578125" style="9" hidden="1"/>
    <col min="1036" max="1036" width="16" style="9" hidden="1"/>
    <col min="1037" max="1037" width="12.28515625" style="9" hidden="1"/>
    <col min="1038" max="1038" width="17.28515625" style="9" hidden="1"/>
    <col min="1039" max="1039" width="16.28515625" style="9" hidden="1"/>
    <col min="1040" max="1040" width="22.5703125" style="9" hidden="1"/>
    <col min="1041" max="1041" width="21.140625" style="9" hidden="1"/>
    <col min="1042" max="1042" width="23.42578125" style="9" hidden="1"/>
    <col min="1043" max="1264" width="10.85546875" style="9" hidden="1"/>
    <col min="1265" max="1265" width="19.7109375" style="9" hidden="1"/>
    <col min="1266" max="1266" width="19.42578125" style="9" hidden="1"/>
    <col min="1267" max="1267" width="10.42578125" style="9" hidden="1"/>
    <col min="1268" max="1268" width="16.42578125" style="9" hidden="1"/>
    <col min="1269" max="1269" width="27.28515625" style="9" hidden="1"/>
    <col min="1270" max="1270" width="10.140625" style="9" hidden="1"/>
    <col min="1271" max="1271" width="18.140625" style="9" hidden="1"/>
    <col min="1272" max="1272" width="21" style="9" hidden="1"/>
    <col min="1273" max="1273" width="23.7109375" style="9" hidden="1"/>
    <col min="1274" max="1274" width="10.7109375" style="9" hidden="1"/>
    <col min="1275" max="1275" width="25.42578125" style="9" hidden="1"/>
    <col min="1276" max="1276" width="12.42578125" style="9" hidden="1"/>
    <col min="1277" max="1277" width="13.42578125" style="9" hidden="1"/>
    <col min="1278" max="1278" width="10.28515625" style="9" hidden="1"/>
    <col min="1279" max="1287" width="15.42578125" style="9" hidden="1"/>
    <col min="1288" max="1288" width="15.85546875" style="9" hidden="1"/>
    <col min="1289" max="1289" width="13.42578125" style="9" hidden="1"/>
    <col min="1290" max="1290" width="12.85546875" style="9" hidden="1"/>
    <col min="1291" max="1291" width="13.42578125" style="9" hidden="1"/>
    <col min="1292" max="1292" width="16" style="9" hidden="1"/>
    <col min="1293" max="1293" width="12.28515625" style="9" hidden="1"/>
    <col min="1294" max="1294" width="17.28515625" style="9" hidden="1"/>
    <col min="1295" max="1295" width="16.28515625" style="9" hidden="1"/>
    <col min="1296" max="1296" width="22.5703125" style="9" hidden="1"/>
    <col min="1297" max="1297" width="21.140625" style="9" hidden="1"/>
    <col min="1298" max="1298" width="23.42578125" style="9" hidden="1"/>
    <col min="1299" max="1520" width="10.85546875" style="9" hidden="1"/>
    <col min="1521" max="1521" width="19.7109375" style="9" hidden="1"/>
    <col min="1522" max="1522" width="19.42578125" style="9" hidden="1"/>
    <col min="1523" max="1523" width="10.42578125" style="9" hidden="1"/>
    <col min="1524" max="1524" width="16.42578125" style="9" hidden="1"/>
    <col min="1525" max="1525" width="27.28515625" style="9" hidden="1"/>
    <col min="1526" max="1526" width="10.140625" style="9" hidden="1"/>
    <col min="1527" max="1527" width="18.140625" style="9" hidden="1"/>
    <col min="1528" max="1528" width="21" style="9" hidden="1"/>
    <col min="1529" max="1529" width="23.7109375" style="9" hidden="1"/>
    <col min="1530" max="1530" width="10.7109375" style="9" hidden="1"/>
    <col min="1531" max="1531" width="25.42578125" style="9" hidden="1"/>
    <col min="1532" max="1532" width="12.42578125" style="9" hidden="1"/>
    <col min="1533" max="1533" width="13.42578125" style="9" hidden="1"/>
    <col min="1534" max="1534" width="10.28515625" style="9" hidden="1"/>
    <col min="1535" max="1543" width="15.42578125" style="9" hidden="1"/>
    <col min="1544" max="1544" width="15.85546875" style="9" hidden="1"/>
    <col min="1545" max="1545" width="13.42578125" style="9" hidden="1"/>
    <col min="1546" max="1546" width="12.85546875" style="9" hidden="1"/>
    <col min="1547" max="1547" width="13.42578125" style="9" hidden="1"/>
    <col min="1548" max="1548" width="16" style="9" hidden="1"/>
    <col min="1549" max="1549" width="12.28515625" style="9" hidden="1"/>
    <col min="1550" max="1550" width="17.28515625" style="9" hidden="1"/>
    <col min="1551" max="1551" width="16.28515625" style="9" hidden="1"/>
    <col min="1552" max="1552" width="22.5703125" style="9" hidden="1"/>
    <col min="1553" max="1553" width="21.140625" style="9" hidden="1"/>
    <col min="1554" max="1554" width="23.42578125" style="9" hidden="1"/>
    <col min="1555" max="1776" width="10.85546875" style="9" hidden="1"/>
    <col min="1777" max="1777" width="19.7109375" style="9" hidden="1"/>
    <col min="1778" max="1778" width="19.42578125" style="9" hidden="1"/>
    <col min="1779" max="1779" width="10.42578125" style="9" hidden="1"/>
    <col min="1780" max="1780" width="16.42578125" style="9" hidden="1"/>
    <col min="1781" max="1781" width="27.28515625" style="9" hidden="1"/>
    <col min="1782" max="1782" width="10.140625" style="9" hidden="1"/>
    <col min="1783" max="1783" width="18.140625" style="9" hidden="1"/>
    <col min="1784" max="1784" width="21" style="9" hidden="1"/>
    <col min="1785" max="1785" width="23.7109375" style="9" hidden="1"/>
    <col min="1786" max="1786" width="10.7109375" style="9" hidden="1"/>
    <col min="1787" max="1787" width="25.42578125" style="9" hidden="1"/>
    <col min="1788" max="1788" width="12.42578125" style="9" hidden="1"/>
    <col min="1789" max="1789" width="13.42578125" style="9" hidden="1"/>
    <col min="1790" max="1790" width="10.28515625" style="9" hidden="1"/>
    <col min="1791" max="1799" width="15.42578125" style="9" hidden="1"/>
    <col min="1800" max="1800" width="15.85546875" style="9" hidden="1"/>
    <col min="1801" max="1801" width="13.42578125" style="9" hidden="1"/>
    <col min="1802" max="1802" width="12.85546875" style="9" hidden="1"/>
    <col min="1803" max="1803" width="13.42578125" style="9" hidden="1"/>
    <col min="1804" max="1804" width="16" style="9" hidden="1"/>
    <col min="1805" max="1805" width="12.28515625" style="9" hidden="1"/>
    <col min="1806" max="1806" width="17.28515625" style="9" hidden="1"/>
    <col min="1807" max="1807" width="16.28515625" style="9" hidden="1"/>
    <col min="1808" max="1808" width="22.5703125" style="9" hidden="1"/>
    <col min="1809" max="1809" width="21.140625" style="9" hidden="1"/>
    <col min="1810" max="1810" width="23.42578125" style="9" hidden="1"/>
    <col min="1811" max="2032" width="10.85546875" style="9" hidden="1"/>
    <col min="2033" max="2033" width="19.7109375" style="9" hidden="1"/>
    <col min="2034" max="2034" width="19.42578125" style="9" hidden="1"/>
    <col min="2035" max="2035" width="10.42578125" style="9" hidden="1"/>
    <col min="2036" max="2036" width="16.42578125" style="9" hidden="1"/>
    <col min="2037" max="2037" width="27.28515625" style="9" hidden="1"/>
    <col min="2038" max="2038" width="10.140625" style="9" hidden="1"/>
    <col min="2039" max="2039" width="18.140625" style="9" hidden="1"/>
    <col min="2040" max="2040" width="21" style="9" hidden="1"/>
    <col min="2041" max="2041" width="23.7109375" style="9" hidden="1"/>
    <col min="2042" max="2042" width="10.7109375" style="9" hidden="1"/>
    <col min="2043" max="2043" width="25.42578125" style="9" hidden="1"/>
    <col min="2044" max="2044" width="12.42578125" style="9" hidden="1"/>
    <col min="2045" max="2045" width="13.42578125" style="9" hidden="1"/>
    <col min="2046" max="2046" width="10.28515625" style="9" hidden="1"/>
    <col min="2047" max="2055" width="15.42578125" style="9" hidden="1"/>
    <col min="2056" max="2056" width="15.85546875" style="9" hidden="1"/>
    <col min="2057" max="2057" width="13.42578125" style="9" hidden="1"/>
    <col min="2058" max="2058" width="12.85546875" style="9" hidden="1"/>
    <col min="2059" max="2059" width="13.42578125" style="9" hidden="1"/>
    <col min="2060" max="2060" width="16" style="9" hidden="1"/>
    <col min="2061" max="2061" width="12.28515625" style="9" hidden="1"/>
    <col min="2062" max="2062" width="17.28515625" style="9" hidden="1"/>
    <col min="2063" max="2063" width="16.28515625" style="9" hidden="1"/>
    <col min="2064" max="2064" width="22.5703125" style="9" hidden="1"/>
    <col min="2065" max="2065" width="21.140625" style="9" hidden="1"/>
    <col min="2066" max="2066" width="23.42578125" style="9" hidden="1"/>
    <col min="2067" max="2288" width="10.85546875" style="9" hidden="1"/>
    <col min="2289" max="2289" width="19.7109375" style="9" hidden="1"/>
    <col min="2290" max="2290" width="19.42578125" style="9" hidden="1"/>
    <col min="2291" max="2291" width="10.42578125" style="9" hidden="1"/>
    <col min="2292" max="2292" width="16.42578125" style="9" hidden="1"/>
    <col min="2293" max="2293" width="27.28515625" style="9" hidden="1"/>
    <col min="2294" max="2294" width="10.140625" style="9" hidden="1"/>
    <col min="2295" max="2295" width="18.140625" style="9" hidden="1"/>
    <col min="2296" max="2296" width="21" style="9" hidden="1"/>
    <col min="2297" max="2297" width="23.7109375" style="9" hidden="1"/>
    <col min="2298" max="2298" width="10.7109375" style="9" hidden="1"/>
    <col min="2299" max="2299" width="25.42578125" style="9" hidden="1"/>
    <col min="2300" max="2300" width="12.42578125" style="9" hidden="1"/>
    <col min="2301" max="2301" width="13.42578125" style="9" hidden="1"/>
    <col min="2302" max="2302" width="10.28515625" style="9" hidden="1"/>
    <col min="2303" max="2311" width="15.42578125" style="9" hidden="1"/>
    <col min="2312" max="2312" width="15.85546875" style="9" hidden="1"/>
    <col min="2313" max="2313" width="13.42578125" style="9" hidden="1"/>
    <col min="2314" max="2314" width="12.85546875" style="9" hidden="1"/>
    <col min="2315" max="2315" width="13.42578125" style="9" hidden="1"/>
    <col min="2316" max="2316" width="16" style="9" hidden="1"/>
    <col min="2317" max="2317" width="12.28515625" style="9" hidden="1"/>
    <col min="2318" max="2318" width="17.28515625" style="9" hidden="1"/>
    <col min="2319" max="2319" width="16.28515625" style="9" hidden="1"/>
    <col min="2320" max="2320" width="22.5703125" style="9" hidden="1"/>
    <col min="2321" max="2321" width="21.140625" style="9" hidden="1"/>
    <col min="2322" max="2322" width="23.42578125" style="9" hidden="1"/>
    <col min="2323" max="2544" width="10.85546875" style="9" hidden="1"/>
    <col min="2545" max="2545" width="19.7109375" style="9" hidden="1"/>
    <col min="2546" max="2546" width="19.42578125" style="9" hidden="1"/>
    <col min="2547" max="2547" width="10.42578125" style="9" hidden="1"/>
    <col min="2548" max="2548" width="16.42578125" style="9" hidden="1"/>
    <col min="2549" max="2549" width="27.28515625" style="9" hidden="1"/>
    <col min="2550" max="2550" width="10.140625" style="9" hidden="1"/>
    <col min="2551" max="2551" width="18.140625" style="9" hidden="1"/>
    <col min="2552" max="2552" width="21" style="9" hidden="1"/>
    <col min="2553" max="2553" width="23.7109375" style="9" hidden="1"/>
    <col min="2554" max="2554" width="10.7109375" style="9" hidden="1"/>
    <col min="2555" max="2555" width="25.42578125" style="9" hidden="1"/>
    <col min="2556" max="2556" width="12.42578125" style="9" hidden="1"/>
    <col min="2557" max="2557" width="13.42578125" style="9" hidden="1"/>
    <col min="2558" max="2558" width="10.28515625" style="9" hidden="1"/>
    <col min="2559" max="2567" width="15.42578125" style="9" hidden="1"/>
    <col min="2568" max="2568" width="15.85546875" style="9" hidden="1"/>
    <col min="2569" max="2569" width="13.42578125" style="9" hidden="1"/>
    <col min="2570" max="2570" width="12.85546875" style="9" hidden="1"/>
    <col min="2571" max="2571" width="13.42578125" style="9" hidden="1"/>
    <col min="2572" max="2572" width="16" style="9" hidden="1"/>
    <col min="2573" max="2573" width="12.28515625" style="9" hidden="1"/>
    <col min="2574" max="2574" width="17.28515625" style="9" hidden="1"/>
    <col min="2575" max="2575" width="16.28515625" style="9" hidden="1"/>
    <col min="2576" max="2576" width="22.5703125" style="9" hidden="1"/>
    <col min="2577" max="2577" width="21.140625" style="9" hidden="1"/>
    <col min="2578" max="2578" width="23.42578125" style="9" hidden="1"/>
    <col min="2579" max="2800" width="10.85546875" style="9" hidden="1"/>
    <col min="2801" max="2801" width="19.7109375" style="9" hidden="1"/>
    <col min="2802" max="2802" width="19.42578125" style="9" hidden="1"/>
    <col min="2803" max="2803" width="10.42578125" style="9" hidden="1"/>
    <col min="2804" max="2804" width="16.42578125" style="9" hidden="1"/>
    <col min="2805" max="2805" width="27.28515625" style="9" hidden="1"/>
    <col min="2806" max="2806" width="10.140625" style="9" hidden="1"/>
    <col min="2807" max="2807" width="18.140625" style="9" hidden="1"/>
    <col min="2808" max="2808" width="21" style="9" hidden="1"/>
    <col min="2809" max="2809" width="23.7109375" style="9" hidden="1"/>
    <col min="2810" max="2810" width="10.7109375" style="9" hidden="1"/>
    <col min="2811" max="2811" width="25.42578125" style="9" hidden="1"/>
    <col min="2812" max="2812" width="12.42578125" style="9" hidden="1"/>
    <col min="2813" max="2813" width="13.42578125" style="9" hidden="1"/>
    <col min="2814" max="2814" width="10.28515625" style="9" hidden="1"/>
    <col min="2815" max="2823" width="15.42578125" style="9" hidden="1"/>
    <col min="2824" max="2824" width="15.85546875" style="9" hidden="1"/>
    <col min="2825" max="2825" width="13.42578125" style="9" hidden="1"/>
    <col min="2826" max="2826" width="12.85546875" style="9" hidden="1"/>
    <col min="2827" max="2827" width="13.42578125" style="9" hidden="1"/>
    <col min="2828" max="2828" width="16" style="9" hidden="1"/>
    <col min="2829" max="2829" width="12.28515625" style="9" hidden="1"/>
    <col min="2830" max="2830" width="17.28515625" style="9" hidden="1"/>
    <col min="2831" max="2831" width="16.28515625" style="9" hidden="1"/>
    <col min="2832" max="2832" width="22.5703125" style="9" hidden="1"/>
    <col min="2833" max="2833" width="21.140625" style="9" hidden="1"/>
    <col min="2834" max="2834" width="23.42578125" style="9" hidden="1"/>
    <col min="2835" max="3056" width="10.85546875" style="9" hidden="1"/>
    <col min="3057" max="3057" width="19.7109375" style="9" hidden="1"/>
    <col min="3058" max="3058" width="19.42578125" style="9" hidden="1"/>
    <col min="3059" max="3059" width="10.42578125" style="9" hidden="1"/>
    <col min="3060" max="3060" width="16.42578125" style="9" hidden="1"/>
    <col min="3061" max="3061" width="27.28515625" style="9" hidden="1"/>
    <col min="3062" max="3062" width="10.140625" style="9" hidden="1"/>
    <col min="3063" max="3063" width="18.140625" style="9" hidden="1"/>
    <col min="3064" max="3064" width="21" style="9" hidden="1"/>
    <col min="3065" max="3065" width="23.7109375" style="9" hidden="1"/>
    <col min="3066" max="3066" width="10.7109375" style="9" hidden="1"/>
    <col min="3067" max="3067" width="25.42578125" style="9" hidden="1"/>
    <col min="3068" max="3068" width="12.42578125" style="9" hidden="1"/>
    <col min="3069" max="3069" width="13.42578125" style="9" hidden="1"/>
    <col min="3070" max="3070" width="10.28515625" style="9" hidden="1"/>
    <col min="3071" max="3079" width="15.42578125" style="9" hidden="1"/>
    <col min="3080" max="3080" width="15.85546875" style="9" hidden="1"/>
    <col min="3081" max="3081" width="13.42578125" style="9" hidden="1"/>
    <col min="3082" max="3082" width="12.85546875" style="9" hidden="1"/>
    <col min="3083" max="3083" width="13.42578125" style="9" hidden="1"/>
    <col min="3084" max="3084" width="16" style="9" hidden="1"/>
    <col min="3085" max="3085" width="12.28515625" style="9" hidden="1"/>
    <col min="3086" max="3086" width="17.28515625" style="9" hidden="1"/>
    <col min="3087" max="3087" width="16.28515625" style="9" hidden="1"/>
    <col min="3088" max="3088" width="22.5703125" style="9" hidden="1"/>
    <col min="3089" max="3089" width="21.140625" style="9" hidden="1"/>
    <col min="3090" max="3090" width="23.42578125" style="9" hidden="1"/>
    <col min="3091" max="3312" width="10.85546875" style="9" hidden="1"/>
    <col min="3313" max="3313" width="19.7109375" style="9" hidden="1"/>
    <col min="3314" max="3314" width="19.42578125" style="9" hidden="1"/>
    <col min="3315" max="3315" width="10.42578125" style="9" hidden="1"/>
    <col min="3316" max="3316" width="16.42578125" style="9" hidden="1"/>
    <col min="3317" max="3317" width="27.28515625" style="9" hidden="1"/>
    <col min="3318" max="3318" width="10.140625" style="9" hidden="1"/>
    <col min="3319" max="3319" width="18.140625" style="9" hidden="1"/>
    <col min="3320" max="3320" width="21" style="9" hidden="1"/>
    <col min="3321" max="3321" width="23.7109375" style="9" hidden="1"/>
    <col min="3322" max="3322" width="10.7109375" style="9" hidden="1"/>
    <col min="3323" max="3323" width="25.42578125" style="9" hidden="1"/>
    <col min="3324" max="3324" width="12.42578125" style="9" hidden="1"/>
    <col min="3325" max="3325" width="13.42578125" style="9" hidden="1"/>
    <col min="3326" max="3326" width="10.28515625" style="9" hidden="1"/>
    <col min="3327" max="3335" width="15.42578125" style="9" hidden="1"/>
    <col min="3336" max="3336" width="15.85546875" style="9" hidden="1"/>
    <col min="3337" max="3337" width="13.42578125" style="9" hidden="1"/>
    <col min="3338" max="3338" width="12.85546875" style="9" hidden="1"/>
    <col min="3339" max="3339" width="13.42578125" style="9" hidden="1"/>
    <col min="3340" max="3340" width="16" style="9" hidden="1"/>
    <col min="3341" max="3341" width="12.28515625" style="9" hidden="1"/>
    <col min="3342" max="3342" width="17.28515625" style="9" hidden="1"/>
    <col min="3343" max="3343" width="16.28515625" style="9" hidden="1"/>
    <col min="3344" max="3344" width="22.5703125" style="9" hidden="1"/>
    <col min="3345" max="3345" width="21.140625" style="9" hidden="1"/>
    <col min="3346" max="3346" width="23.42578125" style="9" hidden="1"/>
    <col min="3347" max="3568" width="10.85546875" style="9" hidden="1"/>
    <col min="3569" max="3569" width="19.7109375" style="9" hidden="1"/>
    <col min="3570" max="3570" width="19.42578125" style="9" hidden="1"/>
    <col min="3571" max="3571" width="10.42578125" style="9" hidden="1"/>
    <col min="3572" max="3572" width="16.42578125" style="9" hidden="1"/>
    <col min="3573" max="3573" width="27.28515625" style="9" hidden="1"/>
    <col min="3574" max="3574" width="10.140625" style="9" hidden="1"/>
    <col min="3575" max="3575" width="18.140625" style="9" hidden="1"/>
    <col min="3576" max="3576" width="21" style="9" hidden="1"/>
    <col min="3577" max="3577" width="23.7109375" style="9" hidden="1"/>
    <col min="3578" max="3578" width="10.7109375" style="9" hidden="1"/>
    <col min="3579" max="3579" width="25.42578125" style="9" hidden="1"/>
    <col min="3580" max="3580" width="12.42578125" style="9" hidden="1"/>
    <col min="3581" max="3581" width="13.42578125" style="9" hidden="1"/>
    <col min="3582" max="3582" width="10.28515625" style="9" hidden="1"/>
    <col min="3583" max="3591" width="15.42578125" style="9" hidden="1"/>
    <col min="3592" max="3592" width="15.85546875" style="9" hidden="1"/>
    <col min="3593" max="3593" width="13.42578125" style="9" hidden="1"/>
    <col min="3594" max="3594" width="12.85546875" style="9" hidden="1"/>
    <col min="3595" max="3595" width="13.42578125" style="9" hidden="1"/>
    <col min="3596" max="3596" width="16" style="9" hidden="1"/>
    <col min="3597" max="3597" width="12.28515625" style="9" hidden="1"/>
    <col min="3598" max="3598" width="17.28515625" style="9" hidden="1"/>
    <col min="3599" max="3599" width="16.28515625" style="9" hidden="1"/>
    <col min="3600" max="3600" width="22.5703125" style="9" hidden="1"/>
    <col min="3601" max="3601" width="21.140625" style="9" hidden="1"/>
    <col min="3602" max="3602" width="23.42578125" style="9" hidden="1"/>
    <col min="3603" max="3824" width="10.85546875" style="9" hidden="1"/>
    <col min="3825" max="3825" width="19.7109375" style="9" hidden="1"/>
    <col min="3826" max="3826" width="19.42578125" style="9" hidden="1"/>
    <col min="3827" max="3827" width="10.42578125" style="9" hidden="1"/>
    <col min="3828" max="3828" width="16.42578125" style="9" hidden="1"/>
    <col min="3829" max="3829" width="27.28515625" style="9" hidden="1"/>
    <col min="3830" max="3830" width="10.140625" style="9" hidden="1"/>
    <col min="3831" max="3831" width="18.140625" style="9" hidden="1"/>
    <col min="3832" max="3832" width="21" style="9" hidden="1"/>
    <col min="3833" max="3833" width="23.7109375" style="9" hidden="1"/>
    <col min="3834" max="3834" width="10.7109375" style="9" hidden="1"/>
    <col min="3835" max="3835" width="25.42578125" style="9" hidden="1"/>
    <col min="3836" max="3836" width="12.42578125" style="9" hidden="1"/>
    <col min="3837" max="3837" width="13.42578125" style="9" hidden="1"/>
    <col min="3838" max="3838" width="10.28515625" style="9" hidden="1"/>
    <col min="3839" max="3847" width="15.42578125" style="9" hidden="1"/>
    <col min="3848" max="3848" width="15.85546875" style="9" hidden="1"/>
    <col min="3849" max="3849" width="13.42578125" style="9" hidden="1"/>
    <col min="3850" max="3850" width="12.85546875" style="9" hidden="1"/>
    <col min="3851" max="3851" width="13.42578125" style="9" hidden="1"/>
    <col min="3852" max="3852" width="16" style="9" hidden="1"/>
    <col min="3853" max="3853" width="12.28515625" style="9" hidden="1"/>
    <col min="3854" max="3854" width="17.28515625" style="9" hidden="1"/>
    <col min="3855" max="3855" width="16.28515625" style="9" hidden="1"/>
    <col min="3856" max="3856" width="22.5703125" style="9" hidden="1"/>
    <col min="3857" max="3857" width="21.140625" style="9" hidden="1"/>
    <col min="3858" max="3858" width="23.42578125" style="9" hidden="1"/>
    <col min="3859" max="4080" width="10.85546875" style="9" hidden="1"/>
    <col min="4081" max="4081" width="19.7109375" style="9" hidden="1"/>
    <col min="4082" max="4082" width="19.42578125" style="9" hidden="1"/>
    <col min="4083" max="4083" width="10.42578125" style="9" hidden="1"/>
    <col min="4084" max="4084" width="16.42578125" style="9" hidden="1"/>
    <col min="4085" max="4085" width="27.28515625" style="9" hidden="1"/>
    <col min="4086" max="4086" width="10.140625" style="9" hidden="1"/>
    <col min="4087" max="4087" width="18.140625" style="9" hidden="1"/>
    <col min="4088" max="4088" width="21" style="9" hidden="1"/>
    <col min="4089" max="4089" width="23.7109375" style="9" hidden="1"/>
    <col min="4090" max="4090" width="10.7109375" style="9" hidden="1"/>
    <col min="4091" max="4091" width="25.42578125" style="9" hidden="1"/>
    <col min="4092" max="4092" width="12.42578125" style="9" hidden="1"/>
    <col min="4093" max="4093" width="13.42578125" style="9" hidden="1"/>
    <col min="4094" max="4094" width="10.28515625" style="9" hidden="1"/>
    <col min="4095" max="4103" width="15.42578125" style="9" hidden="1"/>
    <col min="4104" max="4104" width="15.85546875" style="9" hidden="1"/>
    <col min="4105" max="4105" width="13.42578125" style="9" hidden="1"/>
    <col min="4106" max="4106" width="12.85546875" style="9" hidden="1"/>
    <col min="4107" max="4107" width="13.42578125" style="9" hidden="1"/>
    <col min="4108" max="4108" width="16" style="9" hidden="1"/>
    <col min="4109" max="4109" width="12.28515625" style="9" hidden="1"/>
    <col min="4110" max="4110" width="17.28515625" style="9" hidden="1"/>
    <col min="4111" max="4111" width="16.28515625" style="9" hidden="1"/>
    <col min="4112" max="4112" width="22.5703125" style="9" hidden="1"/>
    <col min="4113" max="4113" width="21.140625" style="9" hidden="1"/>
    <col min="4114" max="4114" width="23.42578125" style="9" hidden="1"/>
    <col min="4115" max="4336" width="10.85546875" style="9" hidden="1"/>
    <col min="4337" max="4337" width="19.7109375" style="9" hidden="1"/>
    <col min="4338" max="4338" width="19.42578125" style="9" hidden="1"/>
    <col min="4339" max="4339" width="10.42578125" style="9" hidden="1"/>
    <col min="4340" max="4340" width="16.42578125" style="9" hidden="1"/>
    <col min="4341" max="4341" width="27.28515625" style="9" hidden="1"/>
    <col min="4342" max="4342" width="10.140625" style="9" hidden="1"/>
    <col min="4343" max="4343" width="18.140625" style="9" hidden="1"/>
    <col min="4344" max="4344" width="21" style="9" hidden="1"/>
    <col min="4345" max="4345" width="23.7109375" style="9" hidden="1"/>
    <col min="4346" max="4346" width="10.7109375" style="9" hidden="1"/>
    <col min="4347" max="4347" width="25.42578125" style="9" hidden="1"/>
    <col min="4348" max="4348" width="12.42578125" style="9" hidden="1"/>
    <col min="4349" max="4349" width="13.42578125" style="9" hidden="1"/>
    <col min="4350" max="4350" width="10.28515625" style="9" hidden="1"/>
    <col min="4351" max="4359" width="15.42578125" style="9" hidden="1"/>
    <col min="4360" max="4360" width="15.85546875" style="9" hidden="1"/>
    <col min="4361" max="4361" width="13.42578125" style="9" hidden="1"/>
    <col min="4362" max="4362" width="12.85546875" style="9" hidden="1"/>
    <col min="4363" max="4363" width="13.42578125" style="9" hidden="1"/>
    <col min="4364" max="4364" width="16" style="9" hidden="1"/>
    <col min="4365" max="4365" width="12.28515625" style="9" hidden="1"/>
    <col min="4366" max="4366" width="17.28515625" style="9" hidden="1"/>
    <col min="4367" max="4367" width="16.28515625" style="9" hidden="1"/>
    <col min="4368" max="4368" width="22.5703125" style="9" hidden="1"/>
    <col min="4369" max="4369" width="21.140625" style="9" hidden="1"/>
    <col min="4370" max="4370" width="23.42578125" style="9" hidden="1"/>
    <col min="4371" max="4592" width="10.85546875" style="9" hidden="1"/>
    <col min="4593" max="4593" width="19.7109375" style="9" hidden="1"/>
    <col min="4594" max="4594" width="19.42578125" style="9" hidden="1"/>
    <col min="4595" max="4595" width="10.42578125" style="9" hidden="1"/>
    <col min="4596" max="4596" width="16.42578125" style="9" hidden="1"/>
    <col min="4597" max="4597" width="27.28515625" style="9" hidden="1"/>
    <col min="4598" max="4598" width="10.140625" style="9" hidden="1"/>
    <col min="4599" max="4599" width="18.140625" style="9" hidden="1"/>
    <col min="4600" max="4600" width="21" style="9" hidden="1"/>
    <col min="4601" max="4601" width="23.7109375" style="9" hidden="1"/>
    <col min="4602" max="4602" width="10.7109375" style="9" hidden="1"/>
    <col min="4603" max="4603" width="25.42578125" style="9" hidden="1"/>
    <col min="4604" max="4604" width="12.42578125" style="9" hidden="1"/>
    <col min="4605" max="4605" width="13.42578125" style="9" hidden="1"/>
    <col min="4606" max="4606" width="10.28515625" style="9" hidden="1"/>
    <col min="4607" max="4615" width="15.42578125" style="9" hidden="1"/>
    <col min="4616" max="4616" width="15.85546875" style="9" hidden="1"/>
    <col min="4617" max="4617" width="13.42578125" style="9" hidden="1"/>
    <col min="4618" max="4618" width="12.85546875" style="9" hidden="1"/>
    <col min="4619" max="4619" width="13.42578125" style="9" hidden="1"/>
    <col min="4620" max="4620" width="16" style="9" hidden="1"/>
    <col min="4621" max="4621" width="12.28515625" style="9" hidden="1"/>
    <col min="4622" max="4622" width="17.28515625" style="9" hidden="1"/>
    <col min="4623" max="4623" width="16.28515625" style="9" hidden="1"/>
    <col min="4624" max="4624" width="22.5703125" style="9" hidden="1"/>
    <col min="4625" max="4625" width="21.140625" style="9" hidden="1"/>
    <col min="4626" max="4626" width="23.42578125" style="9" hidden="1"/>
    <col min="4627" max="4848" width="10.85546875" style="9" hidden="1"/>
    <col min="4849" max="4849" width="19.7109375" style="9" hidden="1"/>
    <col min="4850" max="4850" width="19.42578125" style="9" hidden="1"/>
    <col min="4851" max="4851" width="10.42578125" style="9" hidden="1"/>
    <col min="4852" max="4852" width="16.42578125" style="9" hidden="1"/>
    <col min="4853" max="4853" width="27.28515625" style="9" hidden="1"/>
    <col min="4854" max="4854" width="10.140625" style="9" hidden="1"/>
    <col min="4855" max="4855" width="18.140625" style="9" hidden="1"/>
    <col min="4856" max="4856" width="21" style="9" hidden="1"/>
    <col min="4857" max="4857" width="23.7109375" style="9" hidden="1"/>
    <col min="4858" max="4858" width="10.7109375" style="9" hidden="1"/>
    <col min="4859" max="4859" width="25.42578125" style="9" hidden="1"/>
    <col min="4860" max="4860" width="12.42578125" style="9" hidden="1"/>
    <col min="4861" max="4861" width="13.42578125" style="9" hidden="1"/>
    <col min="4862" max="4862" width="10.28515625" style="9" hidden="1"/>
    <col min="4863" max="4871" width="15.42578125" style="9" hidden="1"/>
    <col min="4872" max="4872" width="15.85546875" style="9" hidden="1"/>
    <col min="4873" max="4873" width="13.42578125" style="9" hidden="1"/>
    <col min="4874" max="4874" width="12.85546875" style="9" hidden="1"/>
    <col min="4875" max="4875" width="13.42578125" style="9" hidden="1"/>
    <col min="4876" max="4876" width="16" style="9" hidden="1"/>
    <col min="4877" max="4877" width="12.28515625" style="9" hidden="1"/>
    <col min="4878" max="4878" width="17.28515625" style="9" hidden="1"/>
    <col min="4879" max="4879" width="16.28515625" style="9" hidden="1"/>
    <col min="4880" max="4880" width="22.5703125" style="9" hidden="1"/>
    <col min="4881" max="4881" width="21.140625" style="9" hidden="1"/>
    <col min="4882" max="4882" width="23.42578125" style="9" hidden="1"/>
    <col min="4883" max="5104" width="10.85546875" style="9" hidden="1"/>
    <col min="5105" max="5105" width="19.7109375" style="9" hidden="1"/>
    <col min="5106" max="5106" width="19.42578125" style="9" hidden="1"/>
    <col min="5107" max="5107" width="10.42578125" style="9" hidden="1"/>
    <col min="5108" max="5108" width="16.42578125" style="9" hidden="1"/>
    <col min="5109" max="5109" width="27.28515625" style="9" hidden="1"/>
    <col min="5110" max="5110" width="10.140625" style="9" hidden="1"/>
    <col min="5111" max="5111" width="18.140625" style="9" hidden="1"/>
    <col min="5112" max="5112" width="21" style="9" hidden="1"/>
    <col min="5113" max="5113" width="23.7109375" style="9" hidden="1"/>
    <col min="5114" max="5114" width="10.7109375" style="9" hidden="1"/>
    <col min="5115" max="5115" width="25.42578125" style="9" hidden="1"/>
    <col min="5116" max="5116" width="12.42578125" style="9" hidden="1"/>
    <col min="5117" max="5117" width="13.42578125" style="9" hidden="1"/>
    <col min="5118" max="5118" width="10.28515625" style="9" hidden="1"/>
    <col min="5119" max="5127" width="15.42578125" style="9" hidden="1"/>
    <col min="5128" max="5128" width="15.85546875" style="9" hidden="1"/>
    <col min="5129" max="5129" width="13.42578125" style="9" hidden="1"/>
    <col min="5130" max="5130" width="12.85546875" style="9" hidden="1"/>
    <col min="5131" max="5131" width="13.42578125" style="9" hidden="1"/>
    <col min="5132" max="5132" width="16" style="9" hidden="1"/>
    <col min="5133" max="5133" width="12.28515625" style="9" hidden="1"/>
    <col min="5134" max="5134" width="17.28515625" style="9" hidden="1"/>
    <col min="5135" max="5135" width="16.28515625" style="9" hidden="1"/>
    <col min="5136" max="5136" width="22.5703125" style="9" hidden="1"/>
    <col min="5137" max="5137" width="21.140625" style="9" hidden="1"/>
    <col min="5138" max="5138" width="23.42578125" style="9" hidden="1"/>
    <col min="5139" max="5360" width="10.85546875" style="9" hidden="1"/>
    <col min="5361" max="5361" width="19.7109375" style="9" hidden="1"/>
    <col min="5362" max="5362" width="19.42578125" style="9" hidden="1"/>
    <col min="5363" max="5363" width="10.42578125" style="9" hidden="1"/>
    <col min="5364" max="5364" width="16.42578125" style="9" hidden="1"/>
    <col min="5365" max="5365" width="27.28515625" style="9" hidden="1"/>
    <col min="5366" max="5366" width="10.140625" style="9" hidden="1"/>
    <col min="5367" max="5367" width="18.140625" style="9" hidden="1"/>
    <col min="5368" max="5368" width="21" style="9" hidden="1"/>
    <col min="5369" max="5369" width="23.7109375" style="9" hidden="1"/>
    <col min="5370" max="5370" width="10.7109375" style="9" hidden="1"/>
    <col min="5371" max="5371" width="25.42578125" style="9" hidden="1"/>
    <col min="5372" max="5372" width="12.42578125" style="9" hidden="1"/>
    <col min="5373" max="5373" width="13.42578125" style="9" hidden="1"/>
    <col min="5374" max="5374" width="10.28515625" style="9" hidden="1"/>
    <col min="5375" max="5383" width="15.42578125" style="9" hidden="1"/>
    <col min="5384" max="5384" width="15.85546875" style="9" hidden="1"/>
    <col min="5385" max="5385" width="13.42578125" style="9" hidden="1"/>
    <col min="5386" max="5386" width="12.85546875" style="9" hidden="1"/>
    <col min="5387" max="5387" width="13.42578125" style="9" hidden="1"/>
    <col min="5388" max="5388" width="16" style="9" hidden="1"/>
    <col min="5389" max="5389" width="12.28515625" style="9" hidden="1"/>
    <col min="5390" max="5390" width="17.28515625" style="9" hidden="1"/>
    <col min="5391" max="5391" width="16.28515625" style="9" hidden="1"/>
    <col min="5392" max="5392" width="22.5703125" style="9" hidden="1"/>
    <col min="5393" max="5393" width="21.140625" style="9" hidden="1"/>
    <col min="5394" max="5394" width="23.42578125" style="9" hidden="1"/>
    <col min="5395" max="5616" width="10.85546875" style="9" hidden="1"/>
    <col min="5617" max="5617" width="19.7109375" style="9" hidden="1"/>
    <col min="5618" max="5618" width="19.42578125" style="9" hidden="1"/>
    <col min="5619" max="5619" width="10.42578125" style="9" hidden="1"/>
    <col min="5620" max="5620" width="16.42578125" style="9" hidden="1"/>
    <col min="5621" max="5621" width="27.28515625" style="9" hidden="1"/>
    <col min="5622" max="5622" width="10.140625" style="9" hidden="1"/>
    <col min="5623" max="5623" width="18.140625" style="9" hidden="1"/>
    <col min="5624" max="5624" width="21" style="9" hidden="1"/>
    <col min="5625" max="5625" width="23.7109375" style="9" hidden="1"/>
    <col min="5626" max="5626" width="10.7109375" style="9" hidden="1"/>
    <col min="5627" max="5627" width="25.42578125" style="9" hidden="1"/>
    <col min="5628" max="5628" width="12.42578125" style="9" hidden="1"/>
    <col min="5629" max="5629" width="13.42578125" style="9" hidden="1"/>
    <col min="5630" max="5630" width="10.28515625" style="9" hidden="1"/>
    <col min="5631" max="5639" width="15.42578125" style="9" hidden="1"/>
    <col min="5640" max="5640" width="15.85546875" style="9" hidden="1"/>
    <col min="5641" max="5641" width="13.42578125" style="9" hidden="1"/>
    <col min="5642" max="5642" width="12.85546875" style="9" hidden="1"/>
    <col min="5643" max="5643" width="13.42578125" style="9" hidden="1"/>
    <col min="5644" max="5644" width="16" style="9" hidden="1"/>
    <col min="5645" max="5645" width="12.28515625" style="9" hidden="1"/>
    <col min="5646" max="5646" width="17.28515625" style="9" hidden="1"/>
    <col min="5647" max="5647" width="16.28515625" style="9" hidden="1"/>
    <col min="5648" max="5648" width="22.5703125" style="9" hidden="1"/>
    <col min="5649" max="5649" width="21.140625" style="9" hidden="1"/>
    <col min="5650" max="5650" width="23.42578125" style="9" hidden="1"/>
    <col min="5651" max="5872" width="10.85546875" style="9" hidden="1"/>
    <col min="5873" max="5873" width="19.7109375" style="9" hidden="1"/>
    <col min="5874" max="5874" width="19.42578125" style="9" hidden="1"/>
    <col min="5875" max="5875" width="10.42578125" style="9" hidden="1"/>
    <col min="5876" max="5876" width="16.42578125" style="9" hidden="1"/>
    <col min="5877" max="5877" width="27.28515625" style="9" hidden="1"/>
    <col min="5878" max="5878" width="10.140625" style="9" hidden="1"/>
    <col min="5879" max="5879" width="18.140625" style="9" hidden="1"/>
    <col min="5880" max="5880" width="21" style="9" hidden="1"/>
    <col min="5881" max="5881" width="23.7109375" style="9" hidden="1"/>
    <col min="5882" max="5882" width="10.7109375" style="9" hidden="1"/>
    <col min="5883" max="5883" width="25.42578125" style="9" hidden="1"/>
    <col min="5884" max="5884" width="12.42578125" style="9" hidden="1"/>
    <col min="5885" max="5885" width="13.42578125" style="9" hidden="1"/>
    <col min="5886" max="5886" width="10.28515625" style="9" hidden="1"/>
    <col min="5887" max="5895" width="15.42578125" style="9" hidden="1"/>
    <col min="5896" max="5896" width="15.85546875" style="9" hidden="1"/>
    <col min="5897" max="5897" width="13.42578125" style="9" hidden="1"/>
    <col min="5898" max="5898" width="12.85546875" style="9" hidden="1"/>
    <col min="5899" max="5899" width="13.42578125" style="9" hidden="1"/>
    <col min="5900" max="5900" width="16" style="9" hidden="1"/>
    <col min="5901" max="5901" width="12.28515625" style="9" hidden="1"/>
    <col min="5902" max="5902" width="17.28515625" style="9" hidden="1"/>
    <col min="5903" max="5903" width="16.28515625" style="9" hidden="1"/>
    <col min="5904" max="5904" width="22.5703125" style="9" hidden="1"/>
    <col min="5905" max="5905" width="21.140625" style="9" hidden="1"/>
    <col min="5906" max="5906" width="23.42578125" style="9" hidden="1"/>
    <col min="5907" max="6128" width="10.85546875" style="9" hidden="1"/>
    <col min="6129" max="6129" width="19.7109375" style="9" hidden="1"/>
    <col min="6130" max="6130" width="19.42578125" style="9" hidden="1"/>
    <col min="6131" max="6131" width="10.42578125" style="9" hidden="1"/>
    <col min="6132" max="6132" width="16.42578125" style="9" hidden="1"/>
    <col min="6133" max="6133" width="27.28515625" style="9" hidden="1"/>
    <col min="6134" max="6134" width="10.140625" style="9" hidden="1"/>
    <col min="6135" max="6135" width="18.140625" style="9" hidden="1"/>
    <col min="6136" max="6136" width="21" style="9" hidden="1"/>
    <col min="6137" max="6137" width="23.7109375" style="9" hidden="1"/>
    <col min="6138" max="6138" width="10.7109375" style="9" hidden="1"/>
    <col min="6139" max="6139" width="25.42578125" style="9" hidden="1"/>
    <col min="6140" max="6140" width="12.42578125" style="9" hidden="1"/>
    <col min="6141" max="6141" width="13.42578125" style="9" hidden="1"/>
    <col min="6142" max="6142" width="10.28515625" style="9" hidden="1"/>
    <col min="6143" max="6151" width="15.42578125" style="9" hidden="1"/>
    <col min="6152" max="6152" width="15.85546875" style="9" hidden="1"/>
    <col min="6153" max="6153" width="13.42578125" style="9" hidden="1"/>
    <col min="6154" max="6154" width="12.85546875" style="9" hidden="1"/>
    <col min="6155" max="6155" width="13.42578125" style="9" hidden="1"/>
    <col min="6156" max="6156" width="16" style="9" hidden="1"/>
    <col min="6157" max="6157" width="12.28515625" style="9" hidden="1"/>
    <col min="6158" max="6158" width="17.28515625" style="9" hidden="1"/>
    <col min="6159" max="6159" width="16.28515625" style="9" hidden="1"/>
    <col min="6160" max="6160" width="22.5703125" style="9" hidden="1"/>
    <col min="6161" max="6161" width="21.140625" style="9" hidden="1"/>
    <col min="6162" max="6162" width="23.42578125" style="9" hidden="1"/>
    <col min="6163" max="6384" width="10.85546875" style="9" hidden="1"/>
    <col min="6385" max="6385" width="19.7109375" style="9" hidden="1"/>
    <col min="6386" max="6386" width="19.42578125" style="9" hidden="1"/>
    <col min="6387" max="6387" width="10.42578125" style="9" hidden="1"/>
    <col min="6388" max="6388" width="16.42578125" style="9" hidden="1"/>
    <col min="6389" max="6389" width="27.28515625" style="9" hidden="1"/>
    <col min="6390" max="6390" width="10.140625" style="9" hidden="1"/>
    <col min="6391" max="6391" width="18.140625" style="9" hidden="1"/>
    <col min="6392" max="6392" width="21" style="9" hidden="1"/>
    <col min="6393" max="6393" width="23.7109375" style="9" hidden="1"/>
    <col min="6394" max="6394" width="10.7109375" style="9" hidden="1"/>
    <col min="6395" max="6395" width="25.42578125" style="9" hidden="1"/>
    <col min="6396" max="6396" width="12.42578125" style="9" hidden="1"/>
    <col min="6397" max="6397" width="13.42578125" style="9" hidden="1"/>
    <col min="6398" max="6398" width="10.28515625" style="9" hidden="1"/>
    <col min="6399" max="6407" width="15.42578125" style="9" hidden="1"/>
    <col min="6408" max="6408" width="15.85546875" style="9" hidden="1"/>
    <col min="6409" max="6409" width="13.42578125" style="9" hidden="1"/>
    <col min="6410" max="6410" width="12.85546875" style="9" hidden="1"/>
    <col min="6411" max="6411" width="13.42578125" style="9" hidden="1"/>
    <col min="6412" max="6412" width="16" style="9" hidden="1"/>
    <col min="6413" max="6413" width="12.28515625" style="9" hidden="1"/>
    <col min="6414" max="6414" width="17.28515625" style="9" hidden="1"/>
    <col min="6415" max="6415" width="16.28515625" style="9" hidden="1"/>
    <col min="6416" max="6416" width="22.5703125" style="9" hidden="1"/>
    <col min="6417" max="6417" width="21.140625" style="9" hidden="1"/>
    <col min="6418" max="6418" width="23.42578125" style="9" hidden="1"/>
    <col min="6419" max="6640" width="10.85546875" style="9" hidden="1"/>
    <col min="6641" max="6641" width="19.7109375" style="9" hidden="1"/>
    <col min="6642" max="6642" width="19.42578125" style="9" hidden="1"/>
    <col min="6643" max="6643" width="10.42578125" style="9" hidden="1"/>
    <col min="6644" max="6644" width="16.42578125" style="9" hidden="1"/>
    <col min="6645" max="6645" width="27.28515625" style="9" hidden="1"/>
    <col min="6646" max="6646" width="10.140625" style="9" hidden="1"/>
    <col min="6647" max="6647" width="18.140625" style="9" hidden="1"/>
    <col min="6648" max="6648" width="21" style="9" hidden="1"/>
    <col min="6649" max="6649" width="23.7109375" style="9" hidden="1"/>
    <col min="6650" max="6650" width="10.7109375" style="9" hidden="1"/>
    <col min="6651" max="6651" width="25.42578125" style="9" hidden="1"/>
    <col min="6652" max="6652" width="12.42578125" style="9" hidden="1"/>
    <col min="6653" max="6653" width="13.42578125" style="9" hidden="1"/>
    <col min="6654" max="6654" width="10.28515625" style="9" hidden="1"/>
    <col min="6655" max="6663" width="15.42578125" style="9" hidden="1"/>
    <col min="6664" max="6664" width="15.85546875" style="9" hidden="1"/>
    <col min="6665" max="6665" width="13.42578125" style="9" hidden="1"/>
    <col min="6666" max="6666" width="12.85546875" style="9" hidden="1"/>
    <col min="6667" max="6667" width="13.42578125" style="9" hidden="1"/>
    <col min="6668" max="6668" width="16" style="9" hidden="1"/>
    <col min="6669" max="6669" width="12.28515625" style="9" hidden="1"/>
    <col min="6670" max="6670" width="17.28515625" style="9" hidden="1"/>
    <col min="6671" max="6671" width="16.28515625" style="9" hidden="1"/>
    <col min="6672" max="6672" width="22.5703125" style="9" hidden="1"/>
    <col min="6673" max="6673" width="21.140625" style="9" hidden="1"/>
    <col min="6674" max="6674" width="23.42578125" style="9" hidden="1"/>
    <col min="6675" max="6896" width="10.85546875" style="9" hidden="1"/>
    <col min="6897" max="6897" width="19.7109375" style="9" hidden="1"/>
    <col min="6898" max="6898" width="19.42578125" style="9" hidden="1"/>
    <col min="6899" max="6899" width="10.42578125" style="9" hidden="1"/>
    <col min="6900" max="6900" width="16.42578125" style="9" hidden="1"/>
    <col min="6901" max="6901" width="27.28515625" style="9" hidden="1"/>
    <col min="6902" max="6902" width="10.140625" style="9" hidden="1"/>
    <col min="6903" max="6903" width="18.140625" style="9" hidden="1"/>
    <col min="6904" max="6904" width="21" style="9" hidden="1"/>
    <col min="6905" max="6905" width="23.7109375" style="9" hidden="1"/>
    <col min="6906" max="6906" width="10.7109375" style="9" hidden="1"/>
    <col min="6907" max="6907" width="25.42578125" style="9" hidden="1"/>
    <col min="6908" max="6908" width="12.42578125" style="9" hidden="1"/>
    <col min="6909" max="6909" width="13.42578125" style="9" hidden="1"/>
    <col min="6910" max="6910" width="10.28515625" style="9" hidden="1"/>
    <col min="6911" max="6919" width="15.42578125" style="9" hidden="1"/>
    <col min="6920" max="6920" width="15.85546875" style="9" hidden="1"/>
    <col min="6921" max="6921" width="13.42578125" style="9" hidden="1"/>
    <col min="6922" max="6922" width="12.85546875" style="9" hidden="1"/>
    <col min="6923" max="6923" width="13.42578125" style="9" hidden="1"/>
    <col min="6924" max="6924" width="16" style="9" hidden="1"/>
    <col min="6925" max="6925" width="12.28515625" style="9" hidden="1"/>
    <col min="6926" max="6926" width="17.28515625" style="9" hidden="1"/>
    <col min="6927" max="6927" width="16.28515625" style="9" hidden="1"/>
    <col min="6928" max="6928" width="22.5703125" style="9" hidden="1"/>
    <col min="6929" max="6929" width="21.140625" style="9" hidden="1"/>
    <col min="6930" max="6930" width="23.42578125" style="9" hidden="1"/>
    <col min="6931" max="7152" width="10.85546875" style="9" hidden="1"/>
    <col min="7153" max="7153" width="19.7109375" style="9" hidden="1"/>
    <col min="7154" max="7154" width="19.42578125" style="9" hidden="1"/>
    <col min="7155" max="7155" width="10.42578125" style="9" hidden="1"/>
    <col min="7156" max="7156" width="16.42578125" style="9" hidden="1"/>
    <col min="7157" max="7157" width="27.28515625" style="9" hidden="1"/>
    <col min="7158" max="7158" width="10.140625" style="9" hidden="1"/>
    <col min="7159" max="7159" width="18.140625" style="9" hidden="1"/>
    <col min="7160" max="7160" width="21" style="9" hidden="1"/>
    <col min="7161" max="7161" width="23.7109375" style="9" hidden="1"/>
    <col min="7162" max="7162" width="10.7109375" style="9" hidden="1"/>
    <col min="7163" max="7163" width="25.42578125" style="9" hidden="1"/>
    <col min="7164" max="7164" width="12.42578125" style="9" hidden="1"/>
    <col min="7165" max="7165" width="13.42578125" style="9" hidden="1"/>
    <col min="7166" max="7166" width="10.28515625" style="9" hidden="1"/>
    <col min="7167" max="7175" width="15.42578125" style="9" hidden="1"/>
    <col min="7176" max="7176" width="15.85546875" style="9" hidden="1"/>
    <col min="7177" max="7177" width="13.42578125" style="9" hidden="1"/>
    <col min="7178" max="7178" width="12.85546875" style="9" hidden="1"/>
    <col min="7179" max="7179" width="13.42578125" style="9" hidden="1"/>
    <col min="7180" max="7180" width="16" style="9" hidden="1"/>
    <col min="7181" max="7181" width="12.28515625" style="9" hidden="1"/>
    <col min="7182" max="7182" width="17.28515625" style="9" hidden="1"/>
    <col min="7183" max="7183" width="16.28515625" style="9" hidden="1"/>
    <col min="7184" max="7184" width="22.5703125" style="9" hidden="1"/>
    <col min="7185" max="7185" width="21.140625" style="9" hidden="1"/>
    <col min="7186" max="7186" width="23.42578125" style="9" hidden="1"/>
    <col min="7187" max="7408" width="10.85546875" style="9" hidden="1"/>
    <col min="7409" max="7409" width="19.7109375" style="9" hidden="1"/>
    <col min="7410" max="7410" width="19.42578125" style="9" hidden="1"/>
    <col min="7411" max="7411" width="10.42578125" style="9" hidden="1"/>
    <col min="7412" max="7412" width="16.42578125" style="9" hidden="1"/>
    <col min="7413" max="7413" width="27.28515625" style="9" hidden="1"/>
    <col min="7414" max="7414" width="10.140625" style="9" hidden="1"/>
    <col min="7415" max="7415" width="18.140625" style="9" hidden="1"/>
    <col min="7416" max="7416" width="21" style="9" hidden="1"/>
    <col min="7417" max="7417" width="23.7109375" style="9" hidden="1"/>
    <col min="7418" max="7418" width="10.7109375" style="9" hidden="1"/>
    <col min="7419" max="7419" width="25.42578125" style="9" hidden="1"/>
    <col min="7420" max="7420" width="12.42578125" style="9" hidden="1"/>
    <col min="7421" max="7421" width="13.42578125" style="9" hidden="1"/>
    <col min="7422" max="7422" width="10.28515625" style="9" hidden="1"/>
    <col min="7423" max="7431" width="15.42578125" style="9" hidden="1"/>
    <col min="7432" max="7432" width="15.85546875" style="9" hidden="1"/>
    <col min="7433" max="7433" width="13.42578125" style="9" hidden="1"/>
    <col min="7434" max="7434" width="12.85546875" style="9" hidden="1"/>
    <col min="7435" max="7435" width="13.42578125" style="9" hidden="1"/>
    <col min="7436" max="7436" width="16" style="9" hidden="1"/>
    <col min="7437" max="7437" width="12.28515625" style="9" hidden="1"/>
    <col min="7438" max="7438" width="17.28515625" style="9" hidden="1"/>
    <col min="7439" max="7439" width="16.28515625" style="9" hidden="1"/>
    <col min="7440" max="7440" width="22.5703125" style="9" hidden="1"/>
    <col min="7441" max="7441" width="21.140625" style="9" hidden="1"/>
    <col min="7442" max="7442" width="23.42578125" style="9" hidden="1"/>
    <col min="7443" max="7664" width="10.85546875" style="9" hidden="1"/>
    <col min="7665" max="7665" width="19.7109375" style="9" hidden="1"/>
    <col min="7666" max="7666" width="19.42578125" style="9" hidden="1"/>
    <col min="7667" max="7667" width="10.42578125" style="9" hidden="1"/>
    <col min="7668" max="7668" width="16.42578125" style="9" hidden="1"/>
    <col min="7669" max="7669" width="27.28515625" style="9" hidden="1"/>
    <col min="7670" max="7670" width="10.140625" style="9" hidden="1"/>
    <col min="7671" max="7671" width="18.140625" style="9" hidden="1"/>
    <col min="7672" max="7672" width="21" style="9" hidden="1"/>
    <col min="7673" max="7673" width="23.7109375" style="9" hidden="1"/>
    <col min="7674" max="7674" width="10.7109375" style="9" hidden="1"/>
    <col min="7675" max="7675" width="25.42578125" style="9" hidden="1"/>
    <col min="7676" max="7676" width="12.42578125" style="9" hidden="1"/>
    <col min="7677" max="7677" width="13.42578125" style="9" hidden="1"/>
    <col min="7678" max="7678" width="10.28515625" style="9" hidden="1"/>
    <col min="7679" max="7687" width="15.42578125" style="9" hidden="1"/>
    <col min="7688" max="7688" width="15.85546875" style="9" hidden="1"/>
    <col min="7689" max="7689" width="13.42578125" style="9" hidden="1"/>
    <col min="7690" max="7690" width="12.85546875" style="9" hidden="1"/>
    <col min="7691" max="7691" width="13.42578125" style="9" hidden="1"/>
    <col min="7692" max="7692" width="16" style="9" hidden="1"/>
    <col min="7693" max="7693" width="12.28515625" style="9" hidden="1"/>
    <col min="7694" max="7694" width="17.28515625" style="9" hidden="1"/>
    <col min="7695" max="7695" width="16.28515625" style="9" hidden="1"/>
    <col min="7696" max="7696" width="22.5703125" style="9" hidden="1"/>
    <col min="7697" max="7697" width="21.140625" style="9" hidden="1"/>
    <col min="7698" max="7698" width="23.42578125" style="9" hidden="1"/>
    <col min="7699" max="7920" width="10.85546875" style="9" hidden="1"/>
    <col min="7921" max="7921" width="19.7109375" style="9" hidden="1"/>
    <col min="7922" max="7922" width="19.42578125" style="9" hidden="1"/>
    <col min="7923" max="7923" width="10.42578125" style="9" hidden="1"/>
    <col min="7924" max="7924" width="16.42578125" style="9" hidden="1"/>
    <col min="7925" max="7925" width="27.28515625" style="9" hidden="1"/>
    <col min="7926" max="7926" width="10.140625" style="9" hidden="1"/>
    <col min="7927" max="7927" width="18.140625" style="9" hidden="1"/>
    <col min="7928" max="7928" width="21" style="9" hidden="1"/>
    <col min="7929" max="7929" width="23.7109375" style="9" hidden="1"/>
    <col min="7930" max="7930" width="10.7109375" style="9" hidden="1"/>
    <col min="7931" max="7931" width="25.42578125" style="9" hidden="1"/>
    <col min="7932" max="7932" width="12.42578125" style="9" hidden="1"/>
    <col min="7933" max="7933" width="13.42578125" style="9" hidden="1"/>
    <col min="7934" max="7934" width="10.28515625" style="9" hidden="1"/>
    <col min="7935" max="7943" width="15.42578125" style="9" hidden="1"/>
    <col min="7944" max="7944" width="15.85546875" style="9" hidden="1"/>
    <col min="7945" max="7945" width="13.42578125" style="9" hidden="1"/>
    <col min="7946" max="7946" width="12.85546875" style="9" hidden="1"/>
    <col min="7947" max="7947" width="13.42578125" style="9" hidden="1"/>
    <col min="7948" max="7948" width="16" style="9" hidden="1"/>
    <col min="7949" max="7949" width="12.28515625" style="9" hidden="1"/>
    <col min="7950" max="7950" width="17.28515625" style="9" hidden="1"/>
    <col min="7951" max="7951" width="16.28515625" style="9" hidden="1"/>
    <col min="7952" max="7952" width="22.5703125" style="9" hidden="1"/>
    <col min="7953" max="7953" width="21.140625" style="9" hidden="1"/>
    <col min="7954" max="7954" width="23.42578125" style="9" hidden="1"/>
    <col min="7955" max="8176" width="10.85546875" style="9" hidden="1"/>
    <col min="8177" max="8177" width="19.7109375" style="9" hidden="1"/>
    <col min="8178" max="8178" width="19.42578125" style="9" hidden="1"/>
    <col min="8179" max="8179" width="10.42578125" style="9" hidden="1"/>
    <col min="8180" max="8180" width="16.42578125" style="9" hidden="1"/>
    <col min="8181" max="8181" width="27.28515625" style="9" hidden="1"/>
    <col min="8182" max="8182" width="10.140625" style="9" hidden="1"/>
    <col min="8183" max="8183" width="18.140625" style="9" hidden="1"/>
    <col min="8184" max="8184" width="21" style="9" hidden="1"/>
    <col min="8185" max="8185" width="23.7109375" style="9" hidden="1"/>
    <col min="8186" max="8186" width="10.7109375" style="9" hidden="1"/>
    <col min="8187" max="8187" width="25.42578125" style="9" hidden="1"/>
    <col min="8188" max="8188" width="12.42578125" style="9" hidden="1"/>
    <col min="8189" max="8189" width="13.42578125" style="9" hidden="1"/>
    <col min="8190" max="8190" width="10.28515625" style="9" hidden="1"/>
    <col min="8191" max="8199" width="15.42578125" style="9" hidden="1"/>
    <col min="8200" max="8200" width="15.85546875" style="9" hidden="1"/>
    <col min="8201" max="8201" width="13.42578125" style="9" hidden="1"/>
    <col min="8202" max="8202" width="12.85546875" style="9" hidden="1"/>
    <col min="8203" max="8203" width="13.42578125" style="9" hidden="1"/>
    <col min="8204" max="8204" width="16" style="9" hidden="1"/>
    <col min="8205" max="8205" width="12.28515625" style="9" hidden="1"/>
    <col min="8206" max="8206" width="17.28515625" style="9" hidden="1"/>
    <col min="8207" max="8207" width="16.28515625" style="9" hidden="1"/>
    <col min="8208" max="8208" width="22.5703125" style="9" hidden="1"/>
    <col min="8209" max="8209" width="21.140625" style="9" hidden="1"/>
    <col min="8210" max="8210" width="23.42578125" style="9" hidden="1"/>
    <col min="8211" max="8432" width="10.85546875" style="9" hidden="1"/>
    <col min="8433" max="8433" width="19.7109375" style="9" hidden="1"/>
    <col min="8434" max="8434" width="19.42578125" style="9" hidden="1"/>
    <col min="8435" max="8435" width="10.42578125" style="9" hidden="1"/>
    <col min="8436" max="8436" width="16.42578125" style="9" hidden="1"/>
    <col min="8437" max="8437" width="27.28515625" style="9" hidden="1"/>
    <col min="8438" max="8438" width="10.140625" style="9" hidden="1"/>
    <col min="8439" max="8439" width="18.140625" style="9" hidden="1"/>
    <col min="8440" max="8440" width="21" style="9" hidden="1"/>
    <col min="8441" max="8441" width="23.7109375" style="9" hidden="1"/>
    <col min="8442" max="8442" width="10.7109375" style="9" hidden="1"/>
    <col min="8443" max="8443" width="25.42578125" style="9" hidden="1"/>
    <col min="8444" max="8444" width="12.42578125" style="9" hidden="1"/>
    <col min="8445" max="8445" width="13.42578125" style="9" hidden="1"/>
    <col min="8446" max="8446" width="10.28515625" style="9" hidden="1"/>
    <col min="8447" max="8455" width="15.42578125" style="9" hidden="1"/>
    <col min="8456" max="8456" width="15.85546875" style="9" hidden="1"/>
    <col min="8457" max="8457" width="13.42578125" style="9" hidden="1"/>
    <col min="8458" max="8458" width="12.85546875" style="9" hidden="1"/>
    <col min="8459" max="8459" width="13.42578125" style="9" hidden="1"/>
    <col min="8460" max="8460" width="16" style="9" hidden="1"/>
    <col min="8461" max="8461" width="12.28515625" style="9" hidden="1"/>
    <col min="8462" max="8462" width="17.28515625" style="9" hidden="1"/>
    <col min="8463" max="8463" width="16.28515625" style="9" hidden="1"/>
    <col min="8464" max="8464" width="22.5703125" style="9" hidden="1"/>
    <col min="8465" max="8465" width="21.140625" style="9" hidden="1"/>
    <col min="8466" max="8466" width="23.42578125" style="9" hidden="1"/>
    <col min="8467" max="8688" width="10.85546875" style="9" hidden="1"/>
    <col min="8689" max="8689" width="19.7109375" style="9" hidden="1"/>
    <col min="8690" max="8690" width="19.42578125" style="9" hidden="1"/>
    <col min="8691" max="8691" width="10.42578125" style="9" hidden="1"/>
    <col min="8692" max="8692" width="16.42578125" style="9" hidden="1"/>
    <col min="8693" max="8693" width="27.28515625" style="9" hidden="1"/>
    <col min="8694" max="8694" width="10.140625" style="9" hidden="1"/>
    <col min="8695" max="8695" width="18.140625" style="9" hidden="1"/>
    <col min="8696" max="8696" width="21" style="9" hidden="1"/>
    <col min="8697" max="8697" width="23.7109375" style="9" hidden="1"/>
    <col min="8698" max="8698" width="10.7109375" style="9" hidden="1"/>
    <col min="8699" max="8699" width="25.42578125" style="9" hidden="1"/>
    <col min="8700" max="8700" width="12.42578125" style="9" hidden="1"/>
    <col min="8701" max="8701" width="13.42578125" style="9" hidden="1"/>
    <col min="8702" max="8702" width="10.28515625" style="9" hidden="1"/>
    <col min="8703" max="8711" width="15.42578125" style="9" hidden="1"/>
    <col min="8712" max="8712" width="15.85546875" style="9" hidden="1"/>
    <col min="8713" max="8713" width="13.42578125" style="9" hidden="1"/>
    <col min="8714" max="8714" width="12.85546875" style="9" hidden="1"/>
    <col min="8715" max="8715" width="13.42578125" style="9" hidden="1"/>
    <col min="8716" max="8716" width="16" style="9" hidden="1"/>
    <col min="8717" max="8717" width="12.28515625" style="9" hidden="1"/>
    <col min="8718" max="8718" width="17.28515625" style="9" hidden="1"/>
    <col min="8719" max="8719" width="16.28515625" style="9" hidden="1"/>
    <col min="8720" max="8720" width="22.5703125" style="9" hidden="1"/>
    <col min="8721" max="8721" width="21.140625" style="9" hidden="1"/>
    <col min="8722" max="8722" width="23.42578125" style="9" hidden="1"/>
    <col min="8723" max="8944" width="10.85546875" style="9" hidden="1"/>
    <col min="8945" max="8945" width="19.7109375" style="9" hidden="1"/>
    <col min="8946" max="8946" width="19.42578125" style="9" hidden="1"/>
    <col min="8947" max="8947" width="10.42578125" style="9" hidden="1"/>
    <col min="8948" max="8948" width="16.42578125" style="9" hidden="1"/>
    <col min="8949" max="8949" width="27.28515625" style="9" hidden="1"/>
    <col min="8950" max="8950" width="10.140625" style="9" hidden="1"/>
    <col min="8951" max="8951" width="18.140625" style="9" hidden="1"/>
    <col min="8952" max="8952" width="21" style="9" hidden="1"/>
    <col min="8953" max="8953" width="23.7109375" style="9" hidden="1"/>
    <col min="8954" max="8954" width="10.7109375" style="9" hidden="1"/>
    <col min="8955" max="8955" width="25.42578125" style="9" hidden="1"/>
    <col min="8956" max="8956" width="12.42578125" style="9" hidden="1"/>
    <col min="8957" max="8957" width="13.42578125" style="9" hidden="1"/>
    <col min="8958" max="8958" width="10.28515625" style="9" hidden="1"/>
    <col min="8959" max="8967" width="15.42578125" style="9" hidden="1"/>
    <col min="8968" max="8968" width="15.85546875" style="9" hidden="1"/>
    <col min="8969" max="8969" width="13.42578125" style="9" hidden="1"/>
    <col min="8970" max="8970" width="12.85546875" style="9" hidden="1"/>
    <col min="8971" max="8971" width="13.42578125" style="9" hidden="1"/>
    <col min="8972" max="8972" width="16" style="9" hidden="1"/>
    <col min="8973" max="8973" width="12.28515625" style="9" hidden="1"/>
    <col min="8974" max="8974" width="17.28515625" style="9" hidden="1"/>
    <col min="8975" max="8975" width="16.28515625" style="9" hidden="1"/>
    <col min="8976" max="8976" width="22.5703125" style="9" hidden="1"/>
    <col min="8977" max="8977" width="21.140625" style="9" hidden="1"/>
    <col min="8978" max="8978" width="23.42578125" style="9" hidden="1"/>
    <col min="8979" max="9200" width="10.85546875" style="9" hidden="1"/>
    <col min="9201" max="9201" width="19.7109375" style="9" hidden="1"/>
    <col min="9202" max="9202" width="19.42578125" style="9" hidden="1"/>
    <col min="9203" max="9203" width="10.42578125" style="9" hidden="1"/>
    <col min="9204" max="9204" width="16.42578125" style="9" hidden="1"/>
    <col min="9205" max="9205" width="27.28515625" style="9" hidden="1"/>
    <col min="9206" max="9206" width="10.140625" style="9" hidden="1"/>
    <col min="9207" max="9207" width="18.140625" style="9" hidden="1"/>
    <col min="9208" max="9208" width="21" style="9" hidden="1"/>
    <col min="9209" max="9209" width="23.7109375" style="9" hidden="1"/>
    <col min="9210" max="9210" width="10.7109375" style="9" hidden="1"/>
    <col min="9211" max="9211" width="25.42578125" style="9" hidden="1"/>
    <col min="9212" max="9212" width="12.42578125" style="9" hidden="1"/>
    <col min="9213" max="9213" width="13.42578125" style="9" hidden="1"/>
    <col min="9214" max="9214" width="10.28515625" style="9" hidden="1"/>
    <col min="9215" max="9223" width="15.42578125" style="9" hidden="1"/>
    <col min="9224" max="9224" width="15.85546875" style="9" hidden="1"/>
    <col min="9225" max="9225" width="13.42578125" style="9" hidden="1"/>
    <col min="9226" max="9226" width="12.85546875" style="9" hidden="1"/>
    <col min="9227" max="9227" width="13.42578125" style="9" hidden="1"/>
    <col min="9228" max="9228" width="16" style="9" hidden="1"/>
    <col min="9229" max="9229" width="12.28515625" style="9" hidden="1"/>
    <col min="9230" max="9230" width="17.28515625" style="9" hidden="1"/>
    <col min="9231" max="9231" width="16.28515625" style="9" hidden="1"/>
    <col min="9232" max="9232" width="22.5703125" style="9" hidden="1"/>
    <col min="9233" max="9233" width="21.140625" style="9" hidden="1"/>
    <col min="9234" max="9234" width="23.42578125" style="9" hidden="1"/>
    <col min="9235" max="9456" width="10.85546875" style="9" hidden="1"/>
    <col min="9457" max="9457" width="19.7109375" style="9" hidden="1"/>
    <col min="9458" max="9458" width="19.42578125" style="9" hidden="1"/>
    <col min="9459" max="9459" width="10.42578125" style="9" hidden="1"/>
    <col min="9460" max="9460" width="16.42578125" style="9" hidden="1"/>
    <col min="9461" max="9461" width="27.28515625" style="9" hidden="1"/>
    <col min="9462" max="9462" width="10.140625" style="9" hidden="1"/>
    <col min="9463" max="9463" width="18.140625" style="9" hidden="1"/>
    <col min="9464" max="9464" width="21" style="9" hidden="1"/>
    <col min="9465" max="9465" width="23.7109375" style="9" hidden="1"/>
    <col min="9466" max="9466" width="10.7109375" style="9" hidden="1"/>
    <col min="9467" max="9467" width="25.42578125" style="9" hidden="1"/>
    <col min="9468" max="9468" width="12.42578125" style="9" hidden="1"/>
    <col min="9469" max="9469" width="13.42578125" style="9" hidden="1"/>
    <col min="9470" max="9470" width="10.28515625" style="9" hidden="1"/>
    <col min="9471" max="9479" width="15.42578125" style="9" hidden="1"/>
    <col min="9480" max="9480" width="15.85546875" style="9" hidden="1"/>
    <col min="9481" max="9481" width="13.42578125" style="9" hidden="1"/>
    <col min="9482" max="9482" width="12.85546875" style="9" hidden="1"/>
    <col min="9483" max="9483" width="13.42578125" style="9" hidden="1"/>
    <col min="9484" max="9484" width="16" style="9" hidden="1"/>
    <col min="9485" max="9485" width="12.28515625" style="9" hidden="1"/>
    <col min="9486" max="9486" width="17.28515625" style="9" hidden="1"/>
    <col min="9487" max="9487" width="16.28515625" style="9" hidden="1"/>
    <col min="9488" max="9488" width="22.5703125" style="9" hidden="1"/>
    <col min="9489" max="9489" width="21.140625" style="9" hidden="1"/>
    <col min="9490" max="9490" width="23.42578125" style="9" hidden="1"/>
    <col min="9491" max="9712" width="10.85546875" style="9" hidden="1"/>
    <col min="9713" max="9713" width="19.7109375" style="9" hidden="1"/>
    <col min="9714" max="9714" width="19.42578125" style="9" hidden="1"/>
    <col min="9715" max="9715" width="10.42578125" style="9" hidden="1"/>
    <col min="9716" max="9716" width="16.42578125" style="9" hidden="1"/>
    <col min="9717" max="9717" width="27.28515625" style="9" hidden="1"/>
    <col min="9718" max="9718" width="10.140625" style="9" hidden="1"/>
    <col min="9719" max="9719" width="18.140625" style="9" hidden="1"/>
    <col min="9720" max="9720" width="21" style="9" hidden="1"/>
    <col min="9721" max="9721" width="23.7109375" style="9" hidden="1"/>
    <col min="9722" max="9722" width="10.7109375" style="9" hidden="1"/>
    <col min="9723" max="9723" width="25.42578125" style="9" hidden="1"/>
    <col min="9724" max="9724" width="12.42578125" style="9" hidden="1"/>
    <col min="9725" max="9725" width="13.42578125" style="9" hidden="1"/>
    <col min="9726" max="9726" width="10.28515625" style="9" hidden="1"/>
    <col min="9727" max="9735" width="15.42578125" style="9" hidden="1"/>
    <col min="9736" max="9736" width="15.85546875" style="9" hidden="1"/>
    <col min="9737" max="9737" width="13.42578125" style="9" hidden="1"/>
    <col min="9738" max="9738" width="12.85546875" style="9" hidden="1"/>
    <col min="9739" max="9739" width="13.42578125" style="9" hidden="1"/>
    <col min="9740" max="9740" width="16" style="9" hidden="1"/>
    <col min="9741" max="9741" width="12.28515625" style="9" hidden="1"/>
    <col min="9742" max="9742" width="17.28515625" style="9" hidden="1"/>
    <col min="9743" max="9743" width="16.28515625" style="9" hidden="1"/>
    <col min="9744" max="9744" width="22.5703125" style="9" hidden="1"/>
    <col min="9745" max="9745" width="21.140625" style="9" hidden="1"/>
    <col min="9746" max="9746" width="23.42578125" style="9" hidden="1"/>
    <col min="9747" max="9968" width="10.85546875" style="9" hidden="1"/>
    <col min="9969" max="9969" width="19.7109375" style="9" hidden="1"/>
    <col min="9970" max="9970" width="19.42578125" style="9" hidden="1"/>
    <col min="9971" max="9971" width="10.42578125" style="9" hidden="1"/>
    <col min="9972" max="9972" width="16.42578125" style="9" hidden="1"/>
    <col min="9973" max="9973" width="27.28515625" style="9" hidden="1"/>
    <col min="9974" max="9974" width="10.140625" style="9" hidden="1"/>
    <col min="9975" max="9975" width="18.140625" style="9" hidden="1"/>
    <col min="9976" max="9976" width="21" style="9" hidden="1"/>
    <col min="9977" max="9977" width="23.7109375" style="9" hidden="1"/>
    <col min="9978" max="9978" width="10.7109375" style="9" hidden="1"/>
    <col min="9979" max="9979" width="25.42578125" style="9" hidden="1"/>
    <col min="9980" max="9980" width="12.42578125" style="9" hidden="1"/>
    <col min="9981" max="9981" width="13.42578125" style="9" hidden="1"/>
    <col min="9982" max="9982" width="10.28515625" style="9" hidden="1"/>
    <col min="9983" max="9991" width="15.42578125" style="9" hidden="1"/>
    <col min="9992" max="9992" width="15.85546875" style="9" hidden="1"/>
    <col min="9993" max="9993" width="13.42578125" style="9" hidden="1"/>
    <col min="9994" max="9994" width="12.85546875" style="9" hidden="1"/>
    <col min="9995" max="9995" width="13.42578125" style="9" hidden="1"/>
    <col min="9996" max="9996" width="16" style="9" hidden="1"/>
    <col min="9997" max="9997" width="12.28515625" style="9" hidden="1"/>
    <col min="9998" max="9998" width="17.28515625" style="9" hidden="1"/>
    <col min="9999" max="9999" width="16.28515625" style="9" hidden="1"/>
    <col min="10000" max="10000" width="22.5703125" style="9" hidden="1"/>
    <col min="10001" max="10001" width="21.140625" style="9" hidden="1"/>
    <col min="10002" max="10002" width="23.42578125" style="9" hidden="1"/>
    <col min="10003" max="10224" width="10.85546875" style="9" hidden="1"/>
    <col min="10225" max="10225" width="19.7109375" style="9" hidden="1"/>
    <col min="10226" max="10226" width="19.42578125" style="9" hidden="1"/>
    <col min="10227" max="10227" width="10.42578125" style="9" hidden="1"/>
    <col min="10228" max="10228" width="16.42578125" style="9" hidden="1"/>
    <col min="10229" max="10229" width="27.28515625" style="9" hidden="1"/>
    <col min="10230" max="10230" width="10.140625" style="9" hidden="1"/>
    <col min="10231" max="10231" width="18.140625" style="9" hidden="1"/>
    <col min="10232" max="10232" width="21" style="9" hidden="1"/>
    <col min="10233" max="10233" width="23.7109375" style="9" hidden="1"/>
    <col min="10234" max="10234" width="10.7109375" style="9" hidden="1"/>
    <col min="10235" max="10235" width="25.42578125" style="9" hidden="1"/>
    <col min="10236" max="10236" width="12.42578125" style="9" hidden="1"/>
    <col min="10237" max="10237" width="13.42578125" style="9" hidden="1"/>
    <col min="10238" max="10238" width="10.28515625" style="9" hidden="1"/>
    <col min="10239" max="10247" width="15.42578125" style="9" hidden="1"/>
    <col min="10248" max="10248" width="15.85546875" style="9" hidden="1"/>
    <col min="10249" max="10249" width="13.42578125" style="9" hidden="1"/>
    <col min="10250" max="10250" width="12.85546875" style="9" hidden="1"/>
    <col min="10251" max="10251" width="13.42578125" style="9" hidden="1"/>
    <col min="10252" max="10252" width="16" style="9" hidden="1"/>
    <col min="10253" max="10253" width="12.28515625" style="9" hidden="1"/>
    <col min="10254" max="10254" width="17.28515625" style="9" hidden="1"/>
    <col min="10255" max="10255" width="16.28515625" style="9" hidden="1"/>
    <col min="10256" max="10256" width="22.5703125" style="9" hidden="1"/>
    <col min="10257" max="10257" width="21.140625" style="9" hidden="1"/>
    <col min="10258" max="10258" width="23.42578125" style="9" hidden="1"/>
    <col min="10259" max="10480" width="10.85546875" style="9" hidden="1"/>
    <col min="10481" max="10481" width="19.7109375" style="9" hidden="1"/>
    <col min="10482" max="10482" width="19.42578125" style="9" hidden="1"/>
    <col min="10483" max="10483" width="10.42578125" style="9" hidden="1"/>
    <col min="10484" max="10484" width="16.42578125" style="9" hidden="1"/>
    <col min="10485" max="10485" width="27.28515625" style="9" hidden="1"/>
    <col min="10486" max="10486" width="10.140625" style="9" hidden="1"/>
    <col min="10487" max="10487" width="18.140625" style="9" hidden="1"/>
    <col min="10488" max="10488" width="21" style="9" hidden="1"/>
    <col min="10489" max="10489" width="23.7109375" style="9" hidden="1"/>
    <col min="10490" max="10490" width="10.7109375" style="9" hidden="1"/>
    <col min="10491" max="10491" width="25.42578125" style="9" hidden="1"/>
    <col min="10492" max="10492" width="12.42578125" style="9" hidden="1"/>
    <col min="10493" max="10493" width="13.42578125" style="9" hidden="1"/>
    <col min="10494" max="10494" width="10.28515625" style="9" hidden="1"/>
    <col min="10495" max="10503" width="15.42578125" style="9" hidden="1"/>
    <col min="10504" max="10504" width="15.85546875" style="9" hidden="1"/>
    <col min="10505" max="10505" width="13.42578125" style="9" hidden="1"/>
    <col min="10506" max="10506" width="12.85546875" style="9" hidden="1"/>
    <col min="10507" max="10507" width="13.42578125" style="9" hidden="1"/>
    <col min="10508" max="10508" width="16" style="9" hidden="1"/>
    <col min="10509" max="10509" width="12.28515625" style="9" hidden="1"/>
    <col min="10510" max="10510" width="17.28515625" style="9" hidden="1"/>
    <col min="10511" max="10511" width="16.28515625" style="9" hidden="1"/>
    <col min="10512" max="10512" width="22.5703125" style="9" hidden="1"/>
    <col min="10513" max="10513" width="21.140625" style="9" hidden="1"/>
    <col min="10514" max="10514" width="23.42578125" style="9" hidden="1"/>
    <col min="10515" max="10736" width="10.85546875" style="9" hidden="1"/>
    <col min="10737" max="10737" width="19.7109375" style="9" hidden="1"/>
    <col min="10738" max="10738" width="19.42578125" style="9" hidden="1"/>
    <col min="10739" max="10739" width="10.42578125" style="9" hidden="1"/>
    <col min="10740" max="10740" width="16.42578125" style="9" hidden="1"/>
    <col min="10741" max="10741" width="27.28515625" style="9" hidden="1"/>
    <col min="10742" max="10742" width="10.140625" style="9" hidden="1"/>
    <col min="10743" max="10743" width="18.140625" style="9" hidden="1"/>
    <col min="10744" max="10744" width="21" style="9" hidden="1"/>
    <col min="10745" max="10745" width="23.7109375" style="9" hidden="1"/>
    <col min="10746" max="10746" width="10.7109375" style="9" hidden="1"/>
    <col min="10747" max="10747" width="25.42578125" style="9" hidden="1"/>
    <col min="10748" max="10748" width="12.42578125" style="9" hidden="1"/>
    <col min="10749" max="10749" width="13.42578125" style="9" hidden="1"/>
    <col min="10750" max="10750" width="10.28515625" style="9" hidden="1"/>
    <col min="10751" max="10759" width="15.42578125" style="9" hidden="1"/>
    <col min="10760" max="10760" width="15.85546875" style="9" hidden="1"/>
    <col min="10761" max="10761" width="13.42578125" style="9" hidden="1"/>
    <col min="10762" max="10762" width="12.85546875" style="9" hidden="1"/>
    <col min="10763" max="10763" width="13.42578125" style="9" hidden="1"/>
    <col min="10764" max="10764" width="16" style="9" hidden="1"/>
    <col min="10765" max="10765" width="12.28515625" style="9" hidden="1"/>
    <col min="10766" max="10766" width="17.28515625" style="9" hidden="1"/>
    <col min="10767" max="10767" width="16.28515625" style="9" hidden="1"/>
    <col min="10768" max="10768" width="22.5703125" style="9" hidden="1"/>
    <col min="10769" max="10769" width="21.140625" style="9" hidden="1"/>
    <col min="10770" max="10770" width="23.42578125" style="9" hidden="1"/>
    <col min="10771" max="10992" width="10.85546875" style="9" hidden="1"/>
    <col min="10993" max="10993" width="19.7109375" style="9" hidden="1"/>
    <col min="10994" max="10994" width="19.42578125" style="9" hidden="1"/>
    <col min="10995" max="10995" width="10.42578125" style="9" hidden="1"/>
    <col min="10996" max="10996" width="16.42578125" style="9" hidden="1"/>
    <col min="10997" max="10997" width="27.28515625" style="9" hidden="1"/>
    <col min="10998" max="10998" width="10.140625" style="9" hidden="1"/>
    <col min="10999" max="10999" width="18.140625" style="9" hidden="1"/>
    <col min="11000" max="11000" width="21" style="9" hidden="1"/>
    <col min="11001" max="11001" width="23.7109375" style="9" hidden="1"/>
    <col min="11002" max="11002" width="10.7109375" style="9" hidden="1"/>
    <col min="11003" max="11003" width="25.42578125" style="9" hidden="1"/>
    <col min="11004" max="11004" width="12.42578125" style="9" hidden="1"/>
    <col min="11005" max="11005" width="13.42578125" style="9" hidden="1"/>
    <col min="11006" max="11006" width="10.28515625" style="9" hidden="1"/>
    <col min="11007" max="11015" width="15.42578125" style="9" hidden="1"/>
    <col min="11016" max="11016" width="15.85546875" style="9" hidden="1"/>
    <col min="11017" max="11017" width="13.42578125" style="9" hidden="1"/>
    <col min="11018" max="11018" width="12.85546875" style="9" hidden="1"/>
    <col min="11019" max="11019" width="13.42578125" style="9" hidden="1"/>
    <col min="11020" max="11020" width="16" style="9" hidden="1"/>
    <col min="11021" max="11021" width="12.28515625" style="9" hidden="1"/>
    <col min="11022" max="11022" width="17.28515625" style="9" hidden="1"/>
    <col min="11023" max="11023" width="16.28515625" style="9" hidden="1"/>
    <col min="11024" max="11024" width="22.5703125" style="9" hidden="1"/>
    <col min="11025" max="11025" width="21.140625" style="9" hidden="1"/>
    <col min="11026" max="11026" width="23.42578125" style="9" hidden="1"/>
    <col min="11027" max="11248" width="10.85546875" style="9" hidden="1"/>
    <col min="11249" max="11249" width="19.7109375" style="9" hidden="1"/>
    <col min="11250" max="11250" width="19.42578125" style="9" hidden="1"/>
    <col min="11251" max="11251" width="10.42578125" style="9" hidden="1"/>
    <col min="11252" max="11252" width="16.42578125" style="9" hidden="1"/>
    <col min="11253" max="11253" width="27.28515625" style="9" hidden="1"/>
    <col min="11254" max="11254" width="10.140625" style="9" hidden="1"/>
    <col min="11255" max="11255" width="18.140625" style="9" hidden="1"/>
    <col min="11256" max="11256" width="21" style="9" hidden="1"/>
    <col min="11257" max="11257" width="23.7109375" style="9" hidden="1"/>
    <col min="11258" max="11258" width="10.7109375" style="9" hidden="1"/>
    <col min="11259" max="11259" width="25.42578125" style="9" hidden="1"/>
    <col min="11260" max="11260" width="12.42578125" style="9" hidden="1"/>
    <col min="11261" max="11261" width="13.42578125" style="9" hidden="1"/>
    <col min="11262" max="11262" width="10.28515625" style="9" hidden="1"/>
    <col min="11263" max="11271" width="15.42578125" style="9" hidden="1"/>
    <col min="11272" max="11272" width="15.85546875" style="9" hidden="1"/>
    <col min="11273" max="11273" width="13.42578125" style="9" hidden="1"/>
    <col min="11274" max="11274" width="12.85546875" style="9" hidden="1"/>
    <col min="11275" max="11275" width="13.42578125" style="9" hidden="1"/>
    <col min="11276" max="11276" width="16" style="9" hidden="1"/>
    <col min="11277" max="11277" width="12.28515625" style="9" hidden="1"/>
    <col min="11278" max="11278" width="17.28515625" style="9" hidden="1"/>
    <col min="11279" max="11279" width="16.28515625" style="9" hidden="1"/>
    <col min="11280" max="11280" width="22.5703125" style="9" hidden="1"/>
    <col min="11281" max="11281" width="21.140625" style="9" hidden="1"/>
    <col min="11282" max="11282" width="23.42578125" style="9" hidden="1"/>
    <col min="11283" max="11504" width="10.85546875" style="9" hidden="1"/>
    <col min="11505" max="11505" width="19.7109375" style="9" hidden="1"/>
    <col min="11506" max="11506" width="19.42578125" style="9" hidden="1"/>
    <col min="11507" max="11507" width="10.42578125" style="9" hidden="1"/>
    <col min="11508" max="11508" width="16.42578125" style="9" hidden="1"/>
    <col min="11509" max="11509" width="27.28515625" style="9" hidden="1"/>
    <col min="11510" max="11510" width="10.140625" style="9" hidden="1"/>
    <col min="11511" max="11511" width="18.140625" style="9" hidden="1"/>
    <col min="11512" max="11512" width="21" style="9" hidden="1"/>
    <col min="11513" max="11513" width="23.7109375" style="9" hidden="1"/>
    <col min="11514" max="11514" width="10.7109375" style="9" hidden="1"/>
    <col min="11515" max="11515" width="25.42578125" style="9" hidden="1"/>
    <col min="11516" max="11516" width="12.42578125" style="9" hidden="1"/>
    <col min="11517" max="11517" width="13.42578125" style="9" hidden="1"/>
    <col min="11518" max="11518" width="10.28515625" style="9" hidden="1"/>
    <col min="11519" max="11527" width="15.42578125" style="9" hidden="1"/>
    <col min="11528" max="11528" width="15.85546875" style="9" hidden="1"/>
    <col min="11529" max="11529" width="13.42578125" style="9" hidden="1"/>
    <col min="11530" max="11530" width="12.85546875" style="9" hidden="1"/>
    <col min="11531" max="11531" width="13.42578125" style="9" hidden="1"/>
    <col min="11532" max="11532" width="16" style="9" hidden="1"/>
    <col min="11533" max="11533" width="12.28515625" style="9" hidden="1"/>
    <col min="11534" max="11534" width="17.28515625" style="9" hidden="1"/>
    <col min="11535" max="11535" width="16.28515625" style="9" hidden="1"/>
    <col min="11536" max="11536" width="22.5703125" style="9" hidden="1"/>
    <col min="11537" max="11537" width="21.140625" style="9" hidden="1"/>
    <col min="11538" max="11538" width="23.42578125" style="9" hidden="1"/>
    <col min="11539" max="11760" width="10.85546875" style="9" hidden="1"/>
    <col min="11761" max="11761" width="19.7109375" style="9" hidden="1"/>
    <col min="11762" max="11762" width="19.42578125" style="9" hidden="1"/>
    <col min="11763" max="11763" width="10.42578125" style="9" hidden="1"/>
    <col min="11764" max="11764" width="16.42578125" style="9" hidden="1"/>
    <col min="11765" max="11765" width="27.28515625" style="9" hidden="1"/>
    <col min="11766" max="11766" width="10.140625" style="9" hidden="1"/>
    <col min="11767" max="11767" width="18.140625" style="9" hidden="1"/>
    <col min="11768" max="11768" width="21" style="9" hidden="1"/>
    <col min="11769" max="11769" width="23.7109375" style="9" hidden="1"/>
    <col min="11770" max="11770" width="10.7109375" style="9" hidden="1"/>
    <col min="11771" max="11771" width="25.42578125" style="9" hidden="1"/>
    <col min="11772" max="11772" width="12.42578125" style="9" hidden="1"/>
    <col min="11773" max="11773" width="13.42578125" style="9" hidden="1"/>
    <col min="11774" max="11774" width="10.28515625" style="9" hidden="1"/>
    <col min="11775" max="11783" width="15.42578125" style="9" hidden="1"/>
    <col min="11784" max="11784" width="15.85546875" style="9" hidden="1"/>
    <col min="11785" max="11785" width="13.42578125" style="9" hidden="1"/>
    <col min="11786" max="11786" width="12.85546875" style="9" hidden="1"/>
    <col min="11787" max="11787" width="13.42578125" style="9" hidden="1"/>
    <col min="11788" max="11788" width="16" style="9" hidden="1"/>
    <col min="11789" max="11789" width="12.28515625" style="9" hidden="1"/>
    <col min="11790" max="11790" width="17.28515625" style="9" hidden="1"/>
    <col min="11791" max="11791" width="16.28515625" style="9" hidden="1"/>
    <col min="11792" max="11792" width="22.5703125" style="9" hidden="1"/>
    <col min="11793" max="11793" width="21.140625" style="9" hidden="1"/>
    <col min="11794" max="11794" width="23.42578125" style="9" hidden="1"/>
    <col min="11795" max="12016" width="10.85546875" style="9" hidden="1"/>
    <col min="12017" max="12017" width="19.7109375" style="9" hidden="1"/>
    <col min="12018" max="12018" width="19.42578125" style="9" hidden="1"/>
    <col min="12019" max="12019" width="10.42578125" style="9" hidden="1"/>
    <col min="12020" max="12020" width="16.42578125" style="9" hidden="1"/>
    <col min="12021" max="12021" width="27.28515625" style="9" hidden="1"/>
    <col min="12022" max="12022" width="10.140625" style="9" hidden="1"/>
    <col min="12023" max="12023" width="18.140625" style="9" hidden="1"/>
    <col min="12024" max="12024" width="21" style="9" hidden="1"/>
    <col min="12025" max="12025" width="23.7109375" style="9" hidden="1"/>
    <col min="12026" max="12026" width="10.7109375" style="9" hidden="1"/>
    <col min="12027" max="12027" width="25.42578125" style="9" hidden="1"/>
    <col min="12028" max="12028" width="12.42578125" style="9" hidden="1"/>
    <col min="12029" max="12029" width="13.42578125" style="9" hidden="1"/>
    <col min="12030" max="12030" width="10.28515625" style="9" hidden="1"/>
    <col min="12031" max="12039" width="15.42578125" style="9" hidden="1"/>
    <col min="12040" max="12040" width="15.85546875" style="9" hidden="1"/>
    <col min="12041" max="12041" width="13.42578125" style="9" hidden="1"/>
    <col min="12042" max="12042" width="12.85546875" style="9" hidden="1"/>
    <col min="12043" max="12043" width="13.42578125" style="9" hidden="1"/>
    <col min="12044" max="12044" width="16" style="9" hidden="1"/>
    <col min="12045" max="12045" width="12.28515625" style="9" hidden="1"/>
    <col min="12046" max="12046" width="17.28515625" style="9" hidden="1"/>
    <col min="12047" max="12047" width="16.28515625" style="9" hidden="1"/>
    <col min="12048" max="12048" width="22.5703125" style="9" hidden="1"/>
    <col min="12049" max="12049" width="21.140625" style="9" hidden="1"/>
    <col min="12050" max="12050" width="23.42578125" style="9" hidden="1"/>
    <col min="12051" max="12272" width="10.85546875" style="9" hidden="1"/>
    <col min="12273" max="12273" width="19.7109375" style="9" hidden="1"/>
    <col min="12274" max="12274" width="19.42578125" style="9" hidden="1"/>
    <col min="12275" max="12275" width="10.42578125" style="9" hidden="1"/>
    <col min="12276" max="12276" width="16.42578125" style="9" hidden="1"/>
    <col min="12277" max="12277" width="27.28515625" style="9" hidden="1"/>
    <col min="12278" max="12278" width="10.140625" style="9" hidden="1"/>
    <col min="12279" max="12279" width="18.140625" style="9" hidden="1"/>
    <col min="12280" max="12280" width="21" style="9" hidden="1"/>
    <col min="12281" max="12281" width="23.7109375" style="9" hidden="1"/>
    <col min="12282" max="12282" width="10.7109375" style="9" hidden="1"/>
    <col min="12283" max="12283" width="25.42578125" style="9" hidden="1"/>
    <col min="12284" max="12284" width="12.42578125" style="9" hidden="1"/>
    <col min="12285" max="12285" width="13.42578125" style="9" hidden="1"/>
    <col min="12286" max="12286" width="10.28515625" style="9" hidden="1"/>
    <col min="12287" max="12295" width="15.42578125" style="9" hidden="1"/>
    <col min="12296" max="12296" width="15.85546875" style="9" hidden="1"/>
    <col min="12297" max="12297" width="13.42578125" style="9" hidden="1"/>
    <col min="12298" max="12298" width="12.85546875" style="9" hidden="1"/>
    <col min="12299" max="12299" width="13.42578125" style="9" hidden="1"/>
    <col min="12300" max="12300" width="16" style="9" hidden="1"/>
    <col min="12301" max="12301" width="12.28515625" style="9" hidden="1"/>
    <col min="12302" max="12302" width="17.28515625" style="9" hidden="1"/>
    <col min="12303" max="12303" width="16.28515625" style="9" hidden="1"/>
    <col min="12304" max="12304" width="22.5703125" style="9" hidden="1"/>
    <col min="12305" max="12305" width="21.140625" style="9" hidden="1"/>
    <col min="12306" max="12306" width="23.42578125" style="9" hidden="1"/>
    <col min="12307" max="12528" width="10.85546875" style="9" hidden="1"/>
    <col min="12529" max="12529" width="19.7109375" style="9" hidden="1"/>
    <col min="12530" max="12530" width="19.42578125" style="9" hidden="1"/>
    <col min="12531" max="12531" width="10.42578125" style="9" hidden="1"/>
    <col min="12532" max="12532" width="16.42578125" style="9" hidden="1"/>
    <col min="12533" max="12533" width="27.28515625" style="9" hidden="1"/>
    <col min="12534" max="12534" width="10.140625" style="9" hidden="1"/>
    <col min="12535" max="12535" width="18.140625" style="9" hidden="1"/>
    <col min="12536" max="12536" width="21" style="9" hidden="1"/>
    <col min="12537" max="12537" width="23.7109375" style="9" hidden="1"/>
    <col min="12538" max="12538" width="10.7109375" style="9" hidden="1"/>
    <col min="12539" max="12539" width="25.42578125" style="9" hidden="1"/>
    <col min="12540" max="12540" width="12.42578125" style="9" hidden="1"/>
    <col min="12541" max="12541" width="13.42578125" style="9" hidden="1"/>
    <col min="12542" max="12542" width="10.28515625" style="9" hidden="1"/>
    <col min="12543" max="12551" width="15.42578125" style="9" hidden="1"/>
    <col min="12552" max="12552" width="15.85546875" style="9" hidden="1"/>
    <col min="12553" max="12553" width="13.42578125" style="9" hidden="1"/>
    <col min="12554" max="12554" width="12.85546875" style="9" hidden="1"/>
    <col min="12555" max="12555" width="13.42578125" style="9" hidden="1"/>
    <col min="12556" max="12556" width="16" style="9" hidden="1"/>
    <col min="12557" max="12557" width="12.28515625" style="9" hidden="1"/>
    <col min="12558" max="12558" width="17.28515625" style="9" hidden="1"/>
    <col min="12559" max="12559" width="16.28515625" style="9" hidden="1"/>
    <col min="12560" max="12560" width="22.5703125" style="9" hidden="1"/>
    <col min="12561" max="12561" width="21.140625" style="9" hidden="1"/>
    <col min="12562" max="12562" width="23.42578125" style="9" hidden="1"/>
    <col min="12563" max="12784" width="10.85546875" style="9" hidden="1"/>
    <col min="12785" max="12785" width="19.7109375" style="9" hidden="1"/>
    <col min="12786" max="12786" width="19.42578125" style="9" hidden="1"/>
    <col min="12787" max="12787" width="10.42578125" style="9" hidden="1"/>
    <col min="12788" max="12788" width="16.42578125" style="9" hidden="1"/>
    <col min="12789" max="12789" width="27.28515625" style="9" hidden="1"/>
    <col min="12790" max="12790" width="10.140625" style="9" hidden="1"/>
    <col min="12791" max="12791" width="18.140625" style="9" hidden="1"/>
    <col min="12792" max="12792" width="21" style="9" hidden="1"/>
    <col min="12793" max="12793" width="23.7109375" style="9" hidden="1"/>
    <col min="12794" max="12794" width="10.7109375" style="9" hidden="1"/>
    <col min="12795" max="12795" width="25.42578125" style="9" hidden="1"/>
    <col min="12796" max="12796" width="12.42578125" style="9" hidden="1"/>
    <col min="12797" max="12797" width="13.42578125" style="9" hidden="1"/>
    <col min="12798" max="12798" width="10.28515625" style="9" hidden="1"/>
    <col min="12799" max="12807" width="15.42578125" style="9" hidden="1"/>
    <col min="12808" max="12808" width="15.85546875" style="9" hidden="1"/>
    <col min="12809" max="12809" width="13.42578125" style="9" hidden="1"/>
    <col min="12810" max="12810" width="12.85546875" style="9" hidden="1"/>
    <col min="12811" max="12811" width="13.42578125" style="9" hidden="1"/>
    <col min="12812" max="12812" width="16" style="9" hidden="1"/>
    <col min="12813" max="12813" width="12.28515625" style="9" hidden="1"/>
    <col min="12814" max="12814" width="17.28515625" style="9" hidden="1"/>
    <col min="12815" max="12815" width="16.28515625" style="9" hidden="1"/>
    <col min="12816" max="12816" width="22.5703125" style="9" hidden="1"/>
    <col min="12817" max="12817" width="21.140625" style="9" hidden="1"/>
    <col min="12818" max="12818" width="23.42578125" style="9" hidden="1"/>
    <col min="12819" max="13040" width="10.85546875" style="9" hidden="1"/>
    <col min="13041" max="13041" width="19.7109375" style="9" hidden="1"/>
    <col min="13042" max="13042" width="19.42578125" style="9" hidden="1"/>
    <col min="13043" max="13043" width="10.42578125" style="9" hidden="1"/>
    <col min="13044" max="13044" width="16.42578125" style="9" hidden="1"/>
    <col min="13045" max="13045" width="27.28515625" style="9" hidden="1"/>
    <col min="13046" max="13046" width="10.140625" style="9" hidden="1"/>
    <col min="13047" max="13047" width="18.140625" style="9" hidden="1"/>
    <col min="13048" max="13048" width="21" style="9" hidden="1"/>
    <col min="13049" max="13049" width="23.7109375" style="9" hidden="1"/>
    <col min="13050" max="13050" width="10.7109375" style="9" hidden="1"/>
    <col min="13051" max="13051" width="25.42578125" style="9" hidden="1"/>
    <col min="13052" max="13052" width="12.42578125" style="9" hidden="1"/>
    <col min="13053" max="13053" width="13.42578125" style="9" hidden="1"/>
    <col min="13054" max="13054" width="10.28515625" style="9" hidden="1"/>
    <col min="13055" max="13063" width="15.42578125" style="9" hidden="1"/>
    <col min="13064" max="13064" width="15.85546875" style="9" hidden="1"/>
    <col min="13065" max="13065" width="13.42578125" style="9" hidden="1"/>
    <col min="13066" max="13066" width="12.85546875" style="9" hidden="1"/>
    <col min="13067" max="13067" width="13.42578125" style="9" hidden="1"/>
    <col min="13068" max="13068" width="16" style="9" hidden="1"/>
    <col min="13069" max="13069" width="12.28515625" style="9" hidden="1"/>
    <col min="13070" max="13070" width="17.28515625" style="9" hidden="1"/>
    <col min="13071" max="13071" width="16.28515625" style="9" hidden="1"/>
    <col min="13072" max="13072" width="22.5703125" style="9" hidden="1"/>
    <col min="13073" max="13073" width="21.140625" style="9" hidden="1"/>
    <col min="13074" max="13074" width="23.42578125" style="9" hidden="1"/>
    <col min="13075" max="13296" width="10.85546875" style="9" hidden="1"/>
    <col min="13297" max="13297" width="19.7109375" style="9" hidden="1"/>
    <col min="13298" max="13298" width="19.42578125" style="9" hidden="1"/>
    <col min="13299" max="13299" width="10.42578125" style="9" hidden="1"/>
    <col min="13300" max="13300" width="16.42578125" style="9" hidden="1"/>
    <col min="13301" max="13301" width="27.28515625" style="9" hidden="1"/>
    <col min="13302" max="13302" width="10.140625" style="9" hidden="1"/>
    <col min="13303" max="13303" width="18.140625" style="9" hidden="1"/>
    <col min="13304" max="13304" width="21" style="9" hidden="1"/>
    <col min="13305" max="13305" width="23.7109375" style="9" hidden="1"/>
    <col min="13306" max="13306" width="10.7109375" style="9" hidden="1"/>
    <col min="13307" max="13307" width="25.42578125" style="9" hidden="1"/>
    <col min="13308" max="13308" width="12.42578125" style="9" hidden="1"/>
    <col min="13309" max="13309" width="13.42578125" style="9" hidden="1"/>
    <col min="13310" max="13310" width="10.28515625" style="9" hidden="1"/>
    <col min="13311" max="13319" width="15.42578125" style="9" hidden="1"/>
    <col min="13320" max="13320" width="15.85546875" style="9" hidden="1"/>
    <col min="13321" max="13321" width="13.42578125" style="9" hidden="1"/>
    <col min="13322" max="13322" width="12.85546875" style="9" hidden="1"/>
    <col min="13323" max="13323" width="13.42578125" style="9" hidden="1"/>
    <col min="13324" max="13324" width="16" style="9" hidden="1"/>
    <col min="13325" max="13325" width="12.28515625" style="9" hidden="1"/>
    <col min="13326" max="13326" width="17.28515625" style="9" hidden="1"/>
    <col min="13327" max="13327" width="16.28515625" style="9" hidden="1"/>
    <col min="13328" max="13328" width="22.5703125" style="9" hidden="1"/>
    <col min="13329" max="13329" width="21.140625" style="9" hidden="1"/>
    <col min="13330" max="13330" width="23.42578125" style="9" hidden="1"/>
    <col min="13331" max="13552" width="10.85546875" style="9" hidden="1"/>
    <col min="13553" max="13553" width="19.7109375" style="9" hidden="1"/>
    <col min="13554" max="13554" width="19.42578125" style="9" hidden="1"/>
    <col min="13555" max="13555" width="10.42578125" style="9" hidden="1"/>
    <col min="13556" max="13556" width="16.42578125" style="9" hidden="1"/>
    <col min="13557" max="13557" width="27.28515625" style="9" hidden="1"/>
    <col min="13558" max="13558" width="10.140625" style="9" hidden="1"/>
    <col min="13559" max="13559" width="18.140625" style="9" hidden="1"/>
    <col min="13560" max="13560" width="21" style="9" hidden="1"/>
    <col min="13561" max="13561" width="23.7109375" style="9" hidden="1"/>
    <col min="13562" max="13562" width="10.7109375" style="9" hidden="1"/>
    <col min="13563" max="13563" width="25.42578125" style="9" hidden="1"/>
    <col min="13564" max="13564" width="12.42578125" style="9" hidden="1"/>
    <col min="13565" max="13565" width="13.42578125" style="9" hidden="1"/>
    <col min="13566" max="13566" width="10.28515625" style="9" hidden="1"/>
    <col min="13567" max="13575" width="15.42578125" style="9" hidden="1"/>
    <col min="13576" max="13576" width="15.85546875" style="9" hidden="1"/>
    <col min="13577" max="13577" width="13.42578125" style="9" hidden="1"/>
    <col min="13578" max="13578" width="12.85546875" style="9" hidden="1"/>
    <col min="13579" max="13579" width="13.42578125" style="9" hidden="1"/>
    <col min="13580" max="13580" width="16" style="9" hidden="1"/>
    <col min="13581" max="13581" width="12.28515625" style="9" hidden="1"/>
    <col min="13582" max="13582" width="17.28515625" style="9" hidden="1"/>
    <col min="13583" max="13583" width="16.28515625" style="9" hidden="1"/>
    <col min="13584" max="13584" width="22.5703125" style="9" hidden="1"/>
    <col min="13585" max="13585" width="21.140625" style="9" hidden="1"/>
    <col min="13586" max="13586" width="23.42578125" style="9" hidden="1"/>
    <col min="13587" max="13808" width="10.85546875" style="9" hidden="1"/>
    <col min="13809" max="13809" width="19.7109375" style="9" hidden="1"/>
    <col min="13810" max="13810" width="19.42578125" style="9" hidden="1"/>
    <col min="13811" max="13811" width="10.42578125" style="9" hidden="1"/>
    <col min="13812" max="13812" width="16.42578125" style="9" hidden="1"/>
    <col min="13813" max="13813" width="27.28515625" style="9" hidden="1"/>
    <col min="13814" max="13814" width="10.140625" style="9" hidden="1"/>
    <col min="13815" max="13815" width="18.140625" style="9" hidden="1"/>
    <col min="13816" max="13816" width="21" style="9" hidden="1"/>
    <col min="13817" max="13817" width="23.7109375" style="9" hidden="1"/>
    <col min="13818" max="13818" width="10.7109375" style="9" hidden="1"/>
    <col min="13819" max="13819" width="25.42578125" style="9" hidden="1"/>
    <col min="13820" max="13820" width="12.42578125" style="9" hidden="1"/>
    <col min="13821" max="13821" width="13.42578125" style="9" hidden="1"/>
    <col min="13822" max="13822" width="10.28515625" style="9" hidden="1"/>
    <col min="13823" max="13831" width="15.42578125" style="9" hidden="1"/>
    <col min="13832" max="13832" width="15.85546875" style="9" hidden="1"/>
    <col min="13833" max="13833" width="13.42578125" style="9" hidden="1"/>
    <col min="13834" max="13834" width="12.85546875" style="9" hidden="1"/>
    <col min="13835" max="13835" width="13.42578125" style="9" hidden="1"/>
    <col min="13836" max="13836" width="16" style="9" hidden="1"/>
    <col min="13837" max="13837" width="12.28515625" style="9" hidden="1"/>
    <col min="13838" max="13838" width="17.28515625" style="9" hidden="1"/>
    <col min="13839" max="13839" width="16.28515625" style="9" hidden="1"/>
    <col min="13840" max="13840" width="22.5703125" style="9" hidden="1"/>
    <col min="13841" max="13841" width="21.140625" style="9" hidden="1"/>
    <col min="13842" max="13842" width="23.42578125" style="9" hidden="1"/>
    <col min="13843" max="14064" width="10.85546875" style="9" hidden="1"/>
    <col min="14065" max="14065" width="19.7109375" style="9" hidden="1"/>
    <col min="14066" max="14066" width="19.42578125" style="9" hidden="1"/>
    <col min="14067" max="14067" width="10.42578125" style="9" hidden="1"/>
    <col min="14068" max="14068" width="16.42578125" style="9" hidden="1"/>
    <col min="14069" max="14069" width="27.28515625" style="9" hidden="1"/>
    <col min="14070" max="14070" width="10.140625" style="9" hidden="1"/>
    <col min="14071" max="14071" width="18.140625" style="9" hidden="1"/>
    <col min="14072" max="14072" width="21" style="9" hidden="1"/>
    <col min="14073" max="14073" width="23.7109375" style="9" hidden="1"/>
    <col min="14074" max="14074" width="10.7109375" style="9" hidden="1"/>
    <col min="14075" max="14075" width="25.42578125" style="9" hidden="1"/>
    <col min="14076" max="14076" width="12.42578125" style="9" hidden="1"/>
    <col min="14077" max="14077" width="13.42578125" style="9" hidden="1"/>
    <col min="14078" max="14078" width="10.28515625" style="9" hidden="1"/>
    <col min="14079" max="14087" width="15.42578125" style="9" hidden="1"/>
    <col min="14088" max="14088" width="15.85546875" style="9" hidden="1"/>
    <col min="14089" max="14089" width="13.42578125" style="9" hidden="1"/>
    <col min="14090" max="14090" width="12.85546875" style="9" hidden="1"/>
    <col min="14091" max="14091" width="13.42578125" style="9" hidden="1"/>
    <col min="14092" max="14092" width="16" style="9" hidden="1"/>
    <col min="14093" max="14093" width="12.28515625" style="9" hidden="1"/>
    <col min="14094" max="14094" width="17.28515625" style="9" hidden="1"/>
    <col min="14095" max="14095" width="16.28515625" style="9" hidden="1"/>
    <col min="14096" max="14096" width="22.5703125" style="9" hidden="1"/>
    <col min="14097" max="14097" width="21.140625" style="9" hidden="1"/>
    <col min="14098" max="14098" width="23.42578125" style="9" hidden="1"/>
    <col min="14099" max="14320" width="10.85546875" style="9" hidden="1"/>
    <col min="14321" max="14321" width="19.7109375" style="9" hidden="1"/>
    <col min="14322" max="14322" width="19.42578125" style="9" hidden="1"/>
    <col min="14323" max="14323" width="10.42578125" style="9" hidden="1"/>
    <col min="14324" max="14324" width="16.42578125" style="9" hidden="1"/>
    <col min="14325" max="14325" width="27.28515625" style="9" hidden="1"/>
    <col min="14326" max="14326" width="10.140625" style="9" hidden="1"/>
    <col min="14327" max="14327" width="18.140625" style="9" hidden="1"/>
    <col min="14328" max="14328" width="21" style="9" hidden="1"/>
    <col min="14329" max="14329" width="23.7109375" style="9" hidden="1"/>
    <col min="14330" max="14330" width="10.7109375" style="9" hidden="1"/>
    <col min="14331" max="14331" width="25.42578125" style="9" hidden="1"/>
    <col min="14332" max="14332" width="12.42578125" style="9" hidden="1"/>
    <col min="14333" max="14333" width="13.42578125" style="9" hidden="1"/>
    <col min="14334" max="14334" width="10.28515625" style="9" hidden="1"/>
    <col min="14335" max="14343" width="15.42578125" style="9" hidden="1"/>
    <col min="14344" max="14344" width="15.85546875" style="9" hidden="1"/>
    <col min="14345" max="14345" width="13.42578125" style="9" hidden="1"/>
    <col min="14346" max="14346" width="12.85546875" style="9" hidden="1"/>
    <col min="14347" max="14347" width="13.42578125" style="9" hidden="1"/>
    <col min="14348" max="14348" width="16" style="9" hidden="1"/>
    <col min="14349" max="14349" width="12.28515625" style="9" hidden="1"/>
    <col min="14350" max="14350" width="17.28515625" style="9" hidden="1"/>
    <col min="14351" max="14351" width="16.28515625" style="9" hidden="1"/>
    <col min="14352" max="14352" width="22.5703125" style="9" hidden="1"/>
    <col min="14353" max="14353" width="21.140625" style="9" hidden="1"/>
    <col min="14354" max="14354" width="23.42578125" style="9" hidden="1"/>
    <col min="14355" max="14576" width="10.85546875" style="9" hidden="1"/>
    <col min="14577" max="14577" width="19.7109375" style="9" hidden="1"/>
    <col min="14578" max="14578" width="19.42578125" style="9" hidden="1"/>
    <col min="14579" max="14579" width="10.42578125" style="9" hidden="1"/>
    <col min="14580" max="14580" width="16.42578125" style="9" hidden="1"/>
    <col min="14581" max="14581" width="27.28515625" style="9" hidden="1"/>
    <col min="14582" max="14582" width="10.140625" style="9" hidden="1"/>
    <col min="14583" max="14583" width="18.140625" style="9" hidden="1"/>
    <col min="14584" max="14584" width="21" style="9" hidden="1"/>
    <col min="14585" max="14585" width="23.7109375" style="9" hidden="1"/>
    <col min="14586" max="14586" width="10.7109375" style="9" hidden="1"/>
    <col min="14587" max="14587" width="25.42578125" style="9" hidden="1"/>
    <col min="14588" max="14588" width="12.42578125" style="9" hidden="1"/>
    <col min="14589" max="14589" width="13.42578125" style="9" hidden="1"/>
    <col min="14590" max="14590" width="10.28515625" style="9" hidden="1"/>
    <col min="14591" max="14599" width="15.42578125" style="9" hidden="1"/>
    <col min="14600" max="14600" width="15.85546875" style="9" hidden="1"/>
    <col min="14601" max="14601" width="13.42578125" style="9" hidden="1"/>
    <col min="14602" max="14602" width="12.85546875" style="9" hidden="1"/>
    <col min="14603" max="14603" width="13.42578125" style="9" hidden="1"/>
    <col min="14604" max="14604" width="16" style="9" hidden="1"/>
    <col min="14605" max="14605" width="12.28515625" style="9" hidden="1"/>
    <col min="14606" max="14606" width="17.28515625" style="9" hidden="1"/>
    <col min="14607" max="14607" width="16.28515625" style="9" hidden="1"/>
    <col min="14608" max="14608" width="22.5703125" style="9" hidden="1"/>
    <col min="14609" max="14609" width="21.140625" style="9" hidden="1"/>
    <col min="14610" max="14610" width="23.42578125" style="9" hidden="1"/>
    <col min="14611" max="14832" width="10.85546875" style="9" hidden="1"/>
    <col min="14833" max="14833" width="19.7109375" style="9" hidden="1"/>
    <col min="14834" max="14834" width="19.42578125" style="9" hidden="1"/>
    <col min="14835" max="14835" width="10.42578125" style="9" hidden="1"/>
    <col min="14836" max="14836" width="16.42578125" style="9" hidden="1"/>
    <col min="14837" max="14837" width="27.28515625" style="9" hidden="1"/>
    <col min="14838" max="14838" width="10.140625" style="9" hidden="1"/>
    <col min="14839" max="14839" width="18.140625" style="9" hidden="1"/>
    <col min="14840" max="14840" width="21" style="9" hidden="1"/>
    <col min="14841" max="14841" width="23.7109375" style="9" hidden="1"/>
    <col min="14842" max="14842" width="10.7109375" style="9" hidden="1"/>
    <col min="14843" max="14843" width="25.42578125" style="9" hidden="1"/>
    <col min="14844" max="14844" width="12.42578125" style="9" hidden="1"/>
    <col min="14845" max="14845" width="13.42578125" style="9" hidden="1"/>
    <col min="14846" max="14846" width="10.28515625" style="9" hidden="1"/>
    <col min="14847" max="14855" width="15.42578125" style="9" hidden="1"/>
    <col min="14856" max="14856" width="15.85546875" style="9" hidden="1"/>
    <col min="14857" max="14857" width="13.42578125" style="9" hidden="1"/>
    <col min="14858" max="14858" width="12.85546875" style="9" hidden="1"/>
    <col min="14859" max="14859" width="13.42578125" style="9" hidden="1"/>
    <col min="14860" max="14860" width="16" style="9" hidden="1"/>
    <col min="14861" max="14861" width="12.28515625" style="9" hidden="1"/>
    <col min="14862" max="14862" width="17.28515625" style="9" hidden="1"/>
    <col min="14863" max="14863" width="16.28515625" style="9" hidden="1"/>
    <col min="14864" max="14864" width="22.5703125" style="9" hidden="1"/>
    <col min="14865" max="14865" width="21.140625" style="9" hidden="1"/>
    <col min="14866" max="14866" width="23.42578125" style="9" hidden="1"/>
    <col min="14867" max="15088" width="10.85546875" style="9" hidden="1"/>
    <col min="15089" max="15089" width="19.7109375" style="9" hidden="1"/>
    <col min="15090" max="15090" width="19.42578125" style="9" hidden="1"/>
    <col min="15091" max="15091" width="10.42578125" style="9" hidden="1"/>
    <col min="15092" max="15092" width="16.42578125" style="9" hidden="1"/>
    <col min="15093" max="15093" width="27.28515625" style="9" hidden="1"/>
    <col min="15094" max="15094" width="10.140625" style="9" hidden="1"/>
    <col min="15095" max="15095" width="18.140625" style="9" hidden="1"/>
    <col min="15096" max="15096" width="21" style="9" hidden="1"/>
    <col min="15097" max="15097" width="23.7109375" style="9" hidden="1"/>
    <col min="15098" max="15098" width="10.7109375" style="9" hidden="1"/>
    <col min="15099" max="15099" width="25.42578125" style="9" hidden="1"/>
    <col min="15100" max="15100" width="12.42578125" style="9" hidden="1"/>
    <col min="15101" max="15101" width="13.42578125" style="9" hidden="1"/>
    <col min="15102" max="15102" width="10.28515625" style="9" hidden="1"/>
    <col min="15103" max="15111" width="15.42578125" style="9" hidden="1"/>
    <col min="15112" max="15112" width="15.85546875" style="9" hidden="1"/>
    <col min="15113" max="15113" width="13.42578125" style="9" hidden="1"/>
    <col min="15114" max="15114" width="12.85546875" style="9" hidden="1"/>
    <col min="15115" max="15115" width="13.42578125" style="9" hidden="1"/>
    <col min="15116" max="15116" width="16" style="9" hidden="1"/>
    <col min="15117" max="15117" width="12.28515625" style="9" hidden="1"/>
    <col min="15118" max="15118" width="17.28515625" style="9" hidden="1"/>
    <col min="15119" max="15119" width="16.28515625" style="9" hidden="1"/>
    <col min="15120" max="15120" width="22.5703125" style="9" hidden="1"/>
    <col min="15121" max="15121" width="21.140625" style="9" hidden="1"/>
    <col min="15122" max="15122" width="23.42578125" style="9" hidden="1"/>
    <col min="15123" max="15344" width="10.85546875" style="9" hidden="1"/>
    <col min="15345" max="15345" width="19.7109375" style="9" hidden="1"/>
    <col min="15346" max="15346" width="19.42578125" style="9" hidden="1"/>
    <col min="15347" max="15347" width="10.42578125" style="9" hidden="1"/>
    <col min="15348" max="15348" width="16.42578125" style="9" hidden="1"/>
    <col min="15349" max="15349" width="27.28515625" style="9" hidden="1"/>
    <col min="15350" max="15350" width="10.140625" style="9" hidden="1"/>
    <col min="15351" max="15351" width="18.140625" style="9" hidden="1"/>
    <col min="15352" max="15352" width="21" style="9" hidden="1"/>
    <col min="15353" max="15353" width="23.7109375" style="9" hidden="1"/>
    <col min="15354" max="15354" width="10.7109375" style="9" hidden="1"/>
    <col min="15355" max="15355" width="25.42578125" style="9" hidden="1"/>
    <col min="15356" max="15356" width="12.42578125" style="9" hidden="1"/>
    <col min="15357" max="15357" width="13.42578125" style="9" hidden="1"/>
    <col min="15358" max="15358" width="10.28515625" style="9" hidden="1"/>
    <col min="15359" max="15367" width="15.42578125" style="9" hidden="1"/>
    <col min="15368" max="15368" width="15.85546875" style="9" hidden="1"/>
    <col min="15369" max="15369" width="13.42578125" style="9" hidden="1"/>
    <col min="15370" max="15370" width="12.85546875" style="9" hidden="1"/>
    <col min="15371" max="15371" width="13.42578125" style="9" hidden="1"/>
    <col min="15372" max="15372" width="16" style="9" hidden="1"/>
    <col min="15373" max="15373" width="12.28515625" style="9" hidden="1"/>
    <col min="15374" max="15374" width="17.28515625" style="9" hidden="1"/>
    <col min="15375" max="15375" width="16.28515625" style="9" hidden="1"/>
    <col min="15376" max="15376" width="22.5703125" style="9" hidden="1"/>
    <col min="15377" max="15377" width="21.140625" style="9" hidden="1"/>
    <col min="15378" max="15378" width="23.42578125" style="9" hidden="1"/>
    <col min="15379" max="15600" width="10.85546875" style="9" hidden="1"/>
    <col min="15601" max="15601" width="19.7109375" style="9" hidden="1"/>
    <col min="15602" max="15602" width="19.42578125" style="9" hidden="1"/>
    <col min="15603" max="15603" width="10.42578125" style="9" hidden="1"/>
    <col min="15604" max="15604" width="16.42578125" style="9" hidden="1"/>
    <col min="15605" max="15605" width="27.28515625" style="9" hidden="1"/>
    <col min="15606" max="15606" width="10.140625" style="9" hidden="1"/>
    <col min="15607" max="15607" width="18.140625" style="9" hidden="1"/>
    <col min="15608" max="15608" width="21" style="9" hidden="1"/>
    <col min="15609" max="15609" width="23.7109375" style="9" hidden="1"/>
    <col min="15610" max="15610" width="10.7109375" style="9" hidden="1"/>
    <col min="15611" max="15611" width="25.42578125" style="9" hidden="1"/>
    <col min="15612" max="15612" width="12.42578125" style="9" hidden="1"/>
    <col min="15613" max="15613" width="13.42578125" style="9" hidden="1"/>
    <col min="15614" max="15614" width="10.28515625" style="9" hidden="1"/>
    <col min="15615" max="15623" width="15.42578125" style="9" hidden="1"/>
    <col min="15624" max="15624" width="15.85546875" style="9" hidden="1"/>
    <col min="15625" max="15625" width="13.42578125" style="9" hidden="1"/>
    <col min="15626" max="15626" width="12.85546875" style="9" hidden="1"/>
    <col min="15627" max="15627" width="13.42578125" style="9" hidden="1"/>
    <col min="15628" max="15628" width="16" style="9" hidden="1"/>
    <col min="15629" max="15629" width="12.28515625" style="9" hidden="1"/>
    <col min="15630" max="15630" width="17.28515625" style="9" hidden="1"/>
    <col min="15631" max="15631" width="16.28515625" style="9" hidden="1"/>
    <col min="15632" max="15632" width="22.5703125" style="9" hidden="1"/>
    <col min="15633" max="15633" width="21.140625" style="9" hidden="1"/>
    <col min="15634" max="15634" width="23.42578125" style="9" hidden="1"/>
    <col min="15635" max="15856" width="10.85546875" style="9" hidden="1"/>
    <col min="15857" max="15857" width="19.7109375" style="9" hidden="1"/>
    <col min="15858" max="15858" width="19.42578125" style="9" hidden="1"/>
    <col min="15859" max="15859" width="10.42578125" style="9" hidden="1"/>
    <col min="15860" max="15860" width="16.42578125" style="9" hidden="1"/>
    <col min="15861" max="15861" width="27.28515625" style="9" hidden="1"/>
    <col min="15862" max="15862" width="10.140625" style="9" hidden="1"/>
    <col min="15863" max="15863" width="18.140625" style="9" hidden="1"/>
    <col min="15864" max="15864" width="21" style="9" hidden="1"/>
    <col min="15865" max="15865" width="23.7109375" style="9" hidden="1"/>
    <col min="15866" max="15866" width="10.7109375" style="9" hidden="1"/>
    <col min="15867" max="15867" width="25.42578125" style="9" hidden="1"/>
    <col min="15868" max="15868" width="12.42578125" style="9" hidden="1"/>
    <col min="15869" max="15869" width="13.42578125" style="9" hidden="1"/>
    <col min="15870" max="15870" width="10.28515625" style="9" hidden="1"/>
    <col min="15871" max="15879" width="15.42578125" style="9" hidden="1"/>
    <col min="15880" max="15880" width="15.85546875" style="9" hidden="1"/>
    <col min="15881" max="15881" width="13.42578125" style="9" hidden="1"/>
    <col min="15882" max="15882" width="12.85546875" style="9" hidden="1"/>
    <col min="15883" max="15883" width="13.42578125" style="9" hidden="1"/>
    <col min="15884" max="15884" width="16" style="9" hidden="1"/>
    <col min="15885" max="15885" width="12.28515625" style="9" hidden="1"/>
    <col min="15886" max="15886" width="17.28515625" style="9" hidden="1"/>
    <col min="15887" max="15887" width="16.28515625" style="9" hidden="1"/>
    <col min="15888" max="15888" width="22.5703125" style="9" hidden="1"/>
    <col min="15889" max="15889" width="21.140625" style="9" hidden="1"/>
    <col min="15890" max="15890" width="23.42578125" style="9" hidden="1"/>
    <col min="15891" max="16112" width="10.85546875" style="9" hidden="1"/>
    <col min="16113" max="16113" width="19.7109375" style="9" hidden="1"/>
    <col min="16114" max="16114" width="19.42578125" style="9" hidden="1"/>
    <col min="16115" max="16115" width="10.42578125" style="9" hidden="1"/>
    <col min="16116" max="16116" width="16.42578125" style="9" hidden="1"/>
    <col min="16117" max="16117" width="27.28515625" style="9" hidden="1"/>
    <col min="16118" max="16118" width="10.140625" style="9" hidden="1"/>
    <col min="16119" max="16119" width="18.140625" style="9" hidden="1"/>
    <col min="16120" max="16120" width="21" style="9" hidden="1"/>
    <col min="16121" max="16121" width="23.7109375" style="9" hidden="1"/>
    <col min="16122" max="16122" width="10.7109375" style="9" hidden="1"/>
    <col min="16123" max="16123" width="25.42578125" style="9" hidden="1"/>
    <col min="16124" max="16124" width="12.42578125" style="9" hidden="1"/>
    <col min="16125" max="16125" width="13.42578125" style="9" hidden="1"/>
    <col min="16126" max="16126" width="10.28515625" style="9" hidden="1"/>
    <col min="16127" max="16135" width="15.42578125" style="9" hidden="1"/>
    <col min="16136" max="16136" width="15.85546875" style="9" hidden="1"/>
    <col min="16137" max="16137" width="13.42578125" style="9" hidden="1"/>
    <col min="16138" max="16138" width="12.85546875" style="9" hidden="1"/>
    <col min="16139" max="16139" width="13.42578125" style="9" hidden="1"/>
    <col min="16140" max="16140" width="16" style="9" hidden="1"/>
    <col min="16141" max="16141" width="12.28515625" style="9" hidden="1"/>
    <col min="16142" max="16142" width="17.28515625" style="9" hidden="1"/>
    <col min="16143" max="16143" width="16.28515625" style="9" hidden="1"/>
    <col min="16144" max="16144" width="22.5703125" style="9" hidden="1"/>
    <col min="16145" max="16145" width="21.140625" style="9" hidden="1"/>
    <col min="16146" max="16146" width="23.42578125" style="9" hidden="1"/>
    <col min="16147" max="16147" width="21.140625" style="9" hidden="1"/>
    <col min="16148" max="16148" width="23.42578125" style="9" hidden="1"/>
    <col min="16149" max="16149" width="21.140625" style="9" hidden="1"/>
    <col min="16150" max="16150" width="23.42578125" style="9" hidden="1"/>
    <col min="16151" max="16151" width="21.140625" style="9" hidden="1"/>
    <col min="16152" max="16152" width="23.42578125" style="9" hidden="1"/>
    <col min="16153" max="16153" width="21.140625" style="9" hidden="1"/>
    <col min="16154" max="16155" width="23.42578125" style="9" hidden="1"/>
    <col min="16156" max="16156" width="21.140625" style="9" hidden="1"/>
    <col min="16157" max="16158" width="23.42578125" style="9" hidden="1"/>
    <col min="16159" max="16159" width="21.140625" style="9" hidden="1"/>
    <col min="16160" max="16161" width="23.42578125" style="9" hidden="1"/>
    <col min="16162" max="16162" width="21.140625" style="9" hidden="1"/>
    <col min="16163" max="16165" width="23.42578125" style="9" hidden="1"/>
    <col min="16166" max="16166" width="21.140625" style="9" hidden="1"/>
    <col min="16167" max="16168" width="23.42578125" style="9" hidden="1"/>
    <col min="16169" max="16169" width="21.140625" style="9" hidden="1"/>
    <col min="16170" max="16170" width="23.42578125" style="9" hidden="1"/>
    <col min="16171" max="16384" width="10.85546875" style="9" hidden="1"/>
  </cols>
  <sheetData>
    <row r="1" spans="1:17" ht="13.5" customHeight="1" x14ac:dyDescent="0.2">
      <c r="A1" s="223"/>
      <c r="B1" s="223"/>
      <c r="C1" s="223"/>
      <c r="D1" s="223"/>
      <c r="E1" s="251" t="s">
        <v>262</v>
      </c>
      <c r="F1" s="251"/>
      <c r="G1" s="251"/>
      <c r="H1" s="251"/>
      <c r="I1" s="251"/>
      <c r="J1" s="251"/>
      <c r="K1" s="251"/>
      <c r="L1" s="251"/>
      <c r="M1" s="251"/>
      <c r="N1" s="251"/>
      <c r="O1" s="251"/>
      <c r="P1" s="251"/>
      <c r="Q1" s="252"/>
    </row>
    <row r="2" spans="1:17" ht="13.5" customHeight="1" x14ac:dyDescent="0.2">
      <c r="A2" s="223"/>
      <c r="B2" s="223"/>
      <c r="C2" s="223"/>
      <c r="D2" s="223"/>
      <c r="E2" s="253"/>
      <c r="F2" s="253"/>
      <c r="G2" s="253"/>
      <c r="H2" s="253"/>
      <c r="I2" s="253"/>
      <c r="J2" s="253"/>
      <c r="K2" s="253"/>
      <c r="L2" s="253"/>
      <c r="M2" s="253"/>
      <c r="N2" s="253"/>
      <c r="O2" s="253"/>
      <c r="P2" s="253"/>
      <c r="Q2" s="254"/>
    </row>
    <row r="3" spans="1:17" ht="35.25" customHeight="1" x14ac:dyDescent="0.2">
      <c r="A3" s="223"/>
      <c r="B3" s="223"/>
      <c r="C3" s="223"/>
      <c r="D3" s="223"/>
      <c r="E3" s="255"/>
      <c r="F3" s="255"/>
      <c r="G3" s="255"/>
      <c r="H3" s="255"/>
      <c r="I3" s="255"/>
      <c r="J3" s="255"/>
      <c r="K3" s="255"/>
      <c r="L3" s="255"/>
      <c r="M3" s="255"/>
      <c r="N3" s="255"/>
      <c r="O3" s="255"/>
      <c r="P3" s="255"/>
      <c r="Q3" s="256"/>
    </row>
    <row r="4" spans="1:17" ht="15.75" customHeight="1" x14ac:dyDescent="0.2">
      <c r="A4" s="225" t="s">
        <v>52</v>
      </c>
      <c r="B4" s="225"/>
      <c r="C4" s="225"/>
      <c r="D4" s="225"/>
      <c r="E4" s="225"/>
      <c r="F4" s="225"/>
      <c r="G4" s="225"/>
      <c r="H4" s="225"/>
      <c r="I4" s="225"/>
      <c r="J4" s="225"/>
      <c r="K4" s="225"/>
      <c r="L4" s="225"/>
      <c r="M4" s="225"/>
      <c r="N4" s="225"/>
      <c r="O4" s="225"/>
      <c r="P4" s="225"/>
      <c r="Q4" s="225"/>
    </row>
    <row r="5" spans="1:17" ht="15" customHeight="1" x14ac:dyDescent="0.2">
      <c r="A5" s="225" t="s">
        <v>300</v>
      </c>
      <c r="B5" s="225"/>
      <c r="C5" s="225"/>
      <c r="D5" s="225"/>
      <c r="E5" s="225"/>
      <c r="F5" s="225"/>
      <c r="G5" s="225"/>
      <c r="H5" s="225"/>
      <c r="I5" s="225"/>
      <c r="J5" s="225"/>
      <c r="K5" s="225"/>
      <c r="L5" s="225"/>
      <c r="M5" s="225"/>
      <c r="N5" s="225"/>
      <c r="O5" s="225"/>
      <c r="P5" s="225"/>
      <c r="Q5" s="225"/>
    </row>
    <row r="6" spans="1:17" x14ac:dyDescent="0.2">
      <c r="A6" s="225" t="s">
        <v>256</v>
      </c>
      <c r="B6" s="225"/>
      <c r="C6" s="225"/>
      <c r="D6" s="225"/>
      <c r="E6" s="225"/>
      <c r="F6" s="225"/>
      <c r="G6" s="225"/>
      <c r="H6" s="225"/>
      <c r="I6" s="225"/>
      <c r="J6" s="225"/>
      <c r="K6" s="225"/>
      <c r="L6" s="225"/>
      <c r="M6" s="225"/>
      <c r="N6" s="225"/>
      <c r="O6" s="225"/>
      <c r="P6" s="225"/>
      <c r="Q6" s="225"/>
    </row>
    <row r="7" spans="1:17" x14ac:dyDescent="0.2">
      <c r="A7" s="220"/>
      <c r="B7" s="221"/>
      <c r="C7" s="221"/>
      <c r="D7" s="221"/>
      <c r="E7" s="221"/>
      <c r="F7" s="221"/>
      <c r="G7" s="221"/>
      <c r="H7" s="221"/>
      <c r="I7" s="221"/>
      <c r="J7" s="221"/>
      <c r="K7" s="221"/>
      <c r="L7" s="221"/>
      <c r="M7" s="221"/>
      <c r="N7" s="221"/>
      <c r="O7" s="221"/>
      <c r="P7" s="221"/>
      <c r="Q7" s="222"/>
    </row>
    <row r="8" spans="1:17" x14ac:dyDescent="0.2">
      <c r="A8" s="269" t="s">
        <v>1</v>
      </c>
      <c r="B8" s="269"/>
      <c r="C8" s="269"/>
      <c r="D8" s="269"/>
      <c r="E8" s="269"/>
      <c r="F8" s="269"/>
      <c r="G8" s="269"/>
      <c r="H8" s="269"/>
      <c r="I8" s="269"/>
      <c r="J8" s="269"/>
      <c r="K8" s="269"/>
      <c r="L8" s="269"/>
      <c r="M8" s="216"/>
      <c r="N8" s="216"/>
      <c r="O8" s="216"/>
      <c r="P8" s="217"/>
      <c r="Q8" s="198"/>
    </row>
    <row r="9" spans="1:17" ht="22.5" customHeight="1" x14ac:dyDescent="0.2">
      <c r="A9" s="219" t="s">
        <v>81</v>
      </c>
      <c r="B9" s="219" t="s">
        <v>100</v>
      </c>
      <c r="C9" s="257" t="s">
        <v>174</v>
      </c>
      <c r="D9" s="218" t="s">
        <v>2</v>
      </c>
      <c r="E9" s="219" t="s">
        <v>3</v>
      </c>
      <c r="F9" s="268" t="s">
        <v>28</v>
      </c>
      <c r="G9" s="268"/>
      <c r="H9" s="268"/>
      <c r="I9" s="268"/>
      <c r="J9" s="268"/>
      <c r="K9" s="268"/>
      <c r="L9" s="218" t="s">
        <v>2</v>
      </c>
      <c r="M9" s="211" t="s">
        <v>377</v>
      </c>
      <c r="N9" s="218" t="s">
        <v>104</v>
      </c>
      <c r="O9" s="218" t="s">
        <v>4</v>
      </c>
      <c r="P9" s="218" t="s">
        <v>5</v>
      </c>
      <c r="Q9" s="211" t="s">
        <v>378</v>
      </c>
    </row>
    <row r="10" spans="1:17" ht="51" customHeight="1" x14ac:dyDescent="0.2">
      <c r="A10" s="219"/>
      <c r="B10" s="219"/>
      <c r="C10" s="258"/>
      <c r="D10" s="218"/>
      <c r="E10" s="219"/>
      <c r="F10" s="103" t="s">
        <v>30</v>
      </c>
      <c r="G10" s="117" t="s">
        <v>29</v>
      </c>
      <c r="H10" s="117" t="s">
        <v>34</v>
      </c>
      <c r="I10" s="103" t="s">
        <v>22</v>
      </c>
      <c r="J10" s="117" t="s">
        <v>35</v>
      </c>
      <c r="K10" s="117" t="s">
        <v>53</v>
      </c>
      <c r="L10" s="218"/>
      <c r="M10" s="211"/>
      <c r="N10" s="218"/>
      <c r="O10" s="218"/>
      <c r="P10" s="270"/>
      <c r="Q10" s="212"/>
    </row>
    <row r="11" spans="1:17" ht="68.25" customHeight="1" x14ac:dyDescent="0.2">
      <c r="A11" s="236" t="str">
        <f>'Plan de desarrollo'!B4</f>
        <v>5. Gobernanza y Gobernabilidad</v>
      </c>
      <c r="B11" s="236" t="str">
        <f>'Objetivos Estratégicos'!B3</f>
        <v xml:space="preserve">Elevar el nivel de competitividad y posicionamiento del Canal como plataforma de contenidos formativos, Informativos y culturales. </v>
      </c>
      <c r="C11" s="236" t="s">
        <v>221</v>
      </c>
      <c r="D11" s="267">
        <f>SUM(L11:L14)</f>
        <v>7.0000000000000007E-2</v>
      </c>
      <c r="E11" s="236" t="s">
        <v>299</v>
      </c>
      <c r="F11" s="104" t="s">
        <v>189</v>
      </c>
      <c r="G11" s="123" t="s">
        <v>194</v>
      </c>
      <c r="H11" s="71" t="s">
        <v>23</v>
      </c>
      <c r="I11" s="104" t="s">
        <v>190</v>
      </c>
      <c r="J11" s="104" t="s">
        <v>46</v>
      </c>
      <c r="K11" s="127">
        <v>65600</v>
      </c>
      <c r="L11" s="108">
        <v>0.02</v>
      </c>
      <c r="M11" s="127">
        <v>49873</v>
      </c>
      <c r="N11" s="106">
        <f>M11/K11</f>
        <v>0.76025914634146341</v>
      </c>
      <c r="O11" s="107">
        <f t="shared" ref="O11:O19" si="0">IF(N11&lt;=100%,N11*L11,L11)</f>
        <v>1.5205182926829269E-2</v>
      </c>
      <c r="P11" s="116">
        <f t="shared" ref="P11:P19" si="1">((SUM(O11))/$D$23)*100</f>
        <v>8.4473238482384805E-2</v>
      </c>
      <c r="Q11" s="89" t="s">
        <v>356</v>
      </c>
    </row>
    <row r="12" spans="1:17" ht="57" customHeight="1" x14ac:dyDescent="0.2">
      <c r="A12" s="237"/>
      <c r="B12" s="237"/>
      <c r="C12" s="237"/>
      <c r="D12" s="267"/>
      <c r="E12" s="237"/>
      <c r="F12" s="104" t="s">
        <v>191</v>
      </c>
      <c r="G12" s="123" t="s">
        <v>193</v>
      </c>
      <c r="H12" s="123" t="s">
        <v>25</v>
      </c>
      <c r="I12" s="104" t="s">
        <v>192</v>
      </c>
      <c r="J12" s="123" t="s">
        <v>46</v>
      </c>
      <c r="K12" s="127">
        <v>3600</v>
      </c>
      <c r="L12" s="108">
        <v>0.02</v>
      </c>
      <c r="M12" s="127">
        <v>4158</v>
      </c>
      <c r="N12" s="199">
        <f t="shared" ref="N12:N19" si="2">M12/K12</f>
        <v>1.155</v>
      </c>
      <c r="O12" s="107">
        <f t="shared" si="0"/>
        <v>0.02</v>
      </c>
      <c r="P12" s="116">
        <f t="shared" si="1"/>
        <v>0.11111111111111109</v>
      </c>
      <c r="Q12" s="89" t="s">
        <v>351</v>
      </c>
    </row>
    <row r="13" spans="1:17" ht="73.5" customHeight="1" x14ac:dyDescent="0.2">
      <c r="A13" s="237"/>
      <c r="B13" s="237"/>
      <c r="C13" s="237"/>
      <c r="D13" s="267"/>
      <c r="E13" s="237"/>
      <c r="F13" s="104" t="s">
        <v>195</v>
      </c>
      <c r="G13" s="123" t="s">
        <v>151</v>
      </c>
      <c r="H13" s="71" t="s">
        <v>23</v>
      </c>
      <c r="I13" s="104" t="s">
        <v>196</v>
      </c>
      <c r="J13" s="123" t="s">
        <v>46</v>
      </c>
      <c r="K13" s="127">
        <v>12000</v>
      </c>
      <c r="L13" s="108">
        <v>1.4999999999999999E-2</v>
      </c>
      <c r="M13" s="127">
        <v>10564</v>
      </c>
      <c r="N13" s="199">
        <f t="shared" si="2"/>
        <v>0.8803333333333333</v>
      </c>
      <c r="O13" s="107">
        <f t="shared" si="0"/>
        <v>1.3205E-2</v>
      </c>
      <c r="P13" s="116">
        <f t="shared" si="1"/>
        <v>7.3361111111111099E-2</v>
      </c>
      <c r="Q13" s="89" t="s">
        <v>357</v>
      </c>
    </row>
    <row r="14" spans="1:17" ht="65.25" customHeight="1" x14ac:dyDescent="0.2">
      <c r="A14" s="237"/>
      <c r="B14" s="237"/>
      <c r="C14" s="237"/>
      <c r="D14" s="267"/>
      <c r="E14" s="249"/>
      <c r="F14" s="104" t="s">
        <v>197</v>
      </c>
      <c r="G14" s="123" t="s">
        <v>152</v>
      </c>
      <c r="H14" s="71" t="s">
        <v>23</v>
      </c>
      <c r="I14" s="104" t="s">
        <v>198</v>
      </c>
      <c r="J14" s="123" t="s">
        <v>46</v>
      </c>
      <c r="K14" s="127">
        <v>17500</v>
      </c>
      <c r="L14" s="108">
        <v>1.4999999999999999E-2</v>
      </c>
      <c r="M14" s="127">
        <v>75353</v>
      </c>
      <c r="N14" s="199">
        <f t="shared" si="2"/>
        <v>4.3058857142857141</v>
      </c>
      <c r="O14" s="107">
        <f t="shared" si="0"/>
        <v>1.4999999999999999E-2</v>
      </c>
      <c r="P14" s="116">
        <f t="shared" si="1"/>
        <v>8.3333333333333315E-2</v>
      </c>
      <c r="Q14" s="68" t="s">
        <v>354</v>
      </c>
    </row>
    <row r="15" spans="1:17" ht="86.25" customHeight="1" x14ac:dyDescent="0.2">
      <c r="A15" s="237"/>
      <c r="B15" s="237"/>
      <c r="C15" s="236" t="s">
        <v>225</v>
      </c>
      <c r="D15" s="240">
        <f>SUM(L15:L18)</f>
        <v>7.0000000000000007E-2</v>
      </c>
      <c r="E15" s="236" t="s">
        <v>299</v>
      </c>
      <c r="F15" s="121" t="s">
        <v>203</v>
      </c>
      <c r="G15" s="121" t="s">
        <v>205</v>
      </c>
      <c r="H15" s="71" t="s">
        <v>23</v>
      </c>
      <c r="I15" s="121" t="s">
        <v>204</v>
      </c>
      <c r="J15" s="71" t="s">
        <v>21</v>
      </c>
      <c r="K15" s="127">
        <v>165000</v>
      </c>
      <c r="L15" s="167">
        <v>0.02</v>
      </c>
      <c r="M15" s="127">
        <v>0</v>
      </c>
      <c r="N15" s="199">
        <f t="shared" si="2"/>
        <v>0</v>
      </c>
      <c r="O15" s="107">
        <f t="shared" si="0"/>
        <v>0</v>
      </c>
      <c r="P15" s="116">
        <f t="shared" si="1"/>
        <v>0</v>
      </c>
      <c r="Q15" s="119" t="s">
        <v>306</v>
      </c>
    </row>
    <row r="16" spans="1:17" ht="78" customHeight="1" x14ac:dyDescent="0.2">
      <c r="A16" s="237"/>
      <c r="B16" s="237"/>
      <c r="C16" s="237"/>
      <c r="D16" s="241"/>
      <c r="E16" s="237"/>
      <c r="F16" s="121" t="s">
        <v>207</v>
      </c>
      <c r="G16" s="121" t="s">
        <v>206</v>
      </c>
      <c r="H16" s="71" t="s">
        <v>23</v>
      </c>
      <c r="I16" s="121" t="s">
        <v>208</v>
      </c>
      <c r="J16" s="71" t="s">
        <v>21</v>
      </c>
      <c r="K16" s="127">
        <v>700000</v>
      </c>
      <c r="L16" s="167">
        <v>0.02</v>
      </c>
      <c r="M16" s="127">
        <v>0</v>
      </c>
      <c r="N16" s="199">
        <f t="shared" si="2"/>
        <v>0</v>
      </c>
      <c r="O16" s="136">
        <f t="shared" si="0"/>
        <v>0</v>
      </c>
      <c r="P16" s="116">
        <f t="shared" si="1"/>
        <v>0</v>
      </c>
      <c r="Q16" s="119" t="s">
        <v>306</v>
      </c>
    </row>
    <row r="17" spans="1:17" ht="69.75" customHeight="1" x14ac:dyDescent="0.2">
      <c r="A17" s="237"/>
      <c r="B17" s="237"/>
      <c r="C17" s="237"/>
      <c r="D17" s="241"/>
      <c r="E17" s="237"/>
      <c r="F17" s="121" t="s">
        <v>209</v>
      </c>
      <c r="G17" s="121" t="s">
        <v>105</v>
      </c>
      <c r="H17" s="71" t="s">
        <v>23</v>
      </c>
      <c r="I17" s="121" t="s">
        <v>210</v>
      </c>
      <c r="J17" s="71" t="s">
        <v>21</v>
      </c>
      <c r="K17" s="127">
        <v>3600</v>
      </c>
      <c r="L17" s="167">
        <v>1.4999999999999999E-2</v>
      </c>
      <c r="M17" s="127">
        <v>2064</v>
      </c>
      <c r="N17" s="199">
        <f t="shared" si="2"/>
        <v>0.57333333333333336</v>
      </c>
      <c r="O17" s="136">
        <f t="shared" si="0"/>
        <v>8.6E-3</v>
      </c>
      <c r="P17" s="116">
        <f t="shared" si="1"/>
        <v>4.7777777777777773E-2</v>
      </c>
      <c r="Q17" s="119" t="s">
        <v>355</v>
      </c>
    </row>
    <row r="18" spans="1:17" ht="61.5" customHeight="1" x14ac:dyDescent="0.2">
      <c r="A18" s="237"/>
      <c r="B18" s="249"/>
      <c r="C18" s="249"/>
      <c r="D18" s="248"/>
      <c r="E18" s="237"/>
      <c r="F18" s="121" t="s">
        <v>211</v>
      </c>
      <c r="G18" s="121" t="s">
        <v>85</v>
      </c>
      <c r="H18" s="71" t="s">
        <v>23</v>
      </c>
      <c r="I18" s="121" t="s">
        <v>212</v>
      </c>
      <c r="J18" s="71" t="s">
        <v>21</v>
      </c>
      <c r="K18" s="76">
        <v>25</v>
      </c>
      <c r="L18" s="168">
        <v>1.4999999999999999E-2</v>
      </c>
      <c r="M18" s="127">
        <v>53</v>
      </c>
      <c r="N18" s="199">
        <f t="shared" si="2"/>
        <v>2.12</v>
      </c>
      <c r="O18" s="154">
        <f t="shared" si="0"/>
        <v>1.4999999999999999E-2</v>
      </c>
      <c r="P18" s="116">
        <f t="shared" si="1"/>
        <v>8.3333333333333315E-2</v>
      </c>
      <c r="Q18" s="119" t="s">
        <v>304</v>
      </c>
    </row>
    <row r="19" spans="1:17" ht="93.75" customHeight="1" x14ac:dyDescent="0.2">
      <c r="A19" s="237"/>
      <c r="B19" s="155" t="str">
        <f>+'Objetivos Estratégicos'!B8</f>
        <v xml:space="preserve">Realizar alianzas estratégicas con la Alcaldía y sus entes descentralizados para temas de comunicación a través de la Agencia y Central de Medios de Telemedellín. </v>
      </c>
      <c r="C19" s="155" t="s">
        <v>188</v>
      </c>
      <c r="D19" s="160">
        <f>+L19</f>
        <v>0.04</v>
      </c>
      <c r="E19" s="155" t="s">
        <v>299</v>
      </c>
      <c r="F19" s="155" t="s">
        <v>183</v>
      </c>
      <c r="G19" s="155" t="s">
        <v>260</v>
      </c>
      <c r="H19" s="155" t="s">
        <v>25</v>
      </c>
      <c r="I19" s="153" t="s">
        <v>184</v>
      </c>
      <c r="J19" s="155" t="s">
        <v>46</v>
      </c>
      <c r="K19" s="88">
        <v>260000000</v>
      </c>
      <c r="L19" s="168">
        <v>0.04</v>
      </c>
      <c r="M19" s="127">
        <v>257948393</v>
      </c>
      <c r="N19" s="199">
        <f t="shared" si="2"/>
        <v>0.99210920384615386</v>
      </c>
      <c r="O19" s="107">
        <f t="shared" si="0"/>
        <v>3.9684368153846156E-2</v>
      </c>
      <c r="P19" s="116">
        <f t="shared" si="1"/>
        <v>0.22046871196581191</v>
      </c>
      <c r="Q19" s="115" t="s">
        <v>305</v>
      </c>
    </row>
    <row r="20" spans="1:17" ht="13.5" customHeight="1" x14ac:dyDescent="0.2">
      <c r="A20" s="235" t="s">
        <v>7</v>
      </c>
      <c r="B20" s="235"/>
      <c r="C20" s="235"/>
      <c r="D20" s="235"/>
      <c r="E20" s="235"/>
      <c r="F20" s="235"/>
      <c r="G20" s="235"/>
      <c r="H20" s="235"/>
      <c r="I20" s="235"/>
      <c r="J20" s="235"/>
      <c r="K20" s="235"/>
      <c r="L20" s="235"/>
      <c r="M20" s="235"/>
      <c r="N20" s="235"/>
      <c r="O20" s="235"/>
      <c r="P20" s="171">
        <f>SUM(P11:P19)</f>
        <v>0.70385861711486331</v>
      </c>
      <c r="Q20" s="172"/>
    </row>
    <row r="22" spans="1:17" ht="36" x14ac:dyDescent="0.2">
      <c r="D22" s="49">
        <f>D15+D11+D19</f>
        <v>0.18000000000000002</v>
      </c>
      <c r="M22" s="193"/>
      <c r="Q22" s="55" t="s">
        <v>257</v>
      </c>
    </row>
    <row r="23" spans="1:17" x14ac:dyDescent="0.2">
      <c r="D23" s="9">
        <f>+D22*100</f>
        <v>18.000000000000004</v>
      </c>
    </row>
    <row r="33" spans="13:13" x14ac:dyDescent="0.2">
      <c r="M33" s="193"/>
    </row>
    <row r="34" spans="13:13" x14ac:dyDescent="0.2">
      <c r="M34" s="193"/>
    </row>
  </sheetData>
  <mergeCells count="29">
    <mergeCell ref="A1:D3"/>
    <mergeCell ref="E1:Q3"/>
    <mergeCell ref="A4:Q4"/>
    <mergeCell ref="A5:Q5"/>
    <mergeCell ref="A6:Q6"/>
    <mergeCell ref="M8:P8"/>
    <mergeCell ref="A7:Q7"/>
    <mergeCell ref="A8:L8"/>
    <mergeCell ref="A9:A10"/>
    <mergeCell ref="B9:B10"/>
    <mergeCell ref="D9:D10"/>
    <mergeCell ref="Q9:Q10"/>
    <mergeCell ref="N9:N10"/>
    <mergeCell ref="O9:O10"/>
    <mergeCell ref="P9:P10"/>
    <mergeCell ref="E9:E10"/>
    <mergeCell ref="A20:O20"/>
    <mergeCell ref="A11:A19"/>
    <mergeCell ref="D11:D14"/>
    <mergeCell ref="C9:C10"/>
    <mergeCell ref="C11:C14"/>
    <mergeCell ref="E11:E14"/>
    <mergeCell ref="E15:E18"/>
    <mergeCell ref="C15:C18"/>
    <mergeCell ref="D15:D18"/>
    <mergeCell ref="B11:B18"/>
    <mergeCell ref="L9:L10"/>
    <mergeCell ref="F9:K9"/>
    <mergeCell ref="M9:M10"/>
  </mergeCells>
  <pageMargins left="0.7" right="0.7" top="0.75" bottom="0.75" header="0.3" footer="0.3"/>
  <pageSetup orientation="portrait" r:id="rId1"/>
  <ignoredErrors>
    <ignoredError sqref="D11 D15"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Q19"/>
  <sheetViews>
    <sheetView showGridLines="0" topLeftCell="A8" zoomScale="70" zoomScaleNormal="70" zoomScalePageLayoutView="80" workbookViewId="0">
      <selection activeCell="M15" sqref="M15"/>
    </sheetView>
  </sheetViews>
  <sheetFormatPr baseColWidth="10" defaultColWidth="10.85546875" defaultRowHeight="12.75" x14ac:dyDescent="0.2"/>
  <cols>
    <col min="1" max="1" width="19.7109375" style="9" customWidth="1"/>
    <col min="2" max="2" width="22.5703125" style="9" customWidth="1"/>
    <col min="3" max="3" width="18.7109375" style="9" customWidth="1"/>
    <col min="4" max="4" width="10.140625" style="9" customWidth="1"/>
    <col min="5" max="5" width="18.85546875" style="9" customWidth="1"/>
    <col min="6" max="6" width="20.28515625" style="9" customWidth="1"/>
    <col min="7" max="7" width="26.140625" style="9" customWidth="1"/>
    <col min="8" max="8" width="11.42578125" style="9" customWidth="1"/>
    <col min="9" max="9" width="23" style="9" customWidth="1"/>
    <col min="10" max="10" width="14.85546875" style="9" customWidth="1"/>
    <col min="11" max="11" width="16.85546875" style="9" customWidth="1"/>
    <col min="12" max="12" width="10.28515625" style="95" customWidth="1"/>
    <col min="13" max="13" width="17" style="14" customWidth="1"/>
    <col min="14" max="14" width="13.140625" style="9" customWidth="1"/>
    <col min="15" max="15" width="15.140625" style="9" customWidth="1"/>
    <col min="16" max="16" width="14.140625" style="9" customWidth="1"/>
    <col min="17" max="17" width="41.28515625" style="9" customWidth="1"/>
    <col min="18" max="16384" width="10.85546875" style="9"/>
  </cols>
  <sheetData>
    <row r="1" spans="1:17" ht="13.5" customHeight="1" x14ac:dyDescent="0.2">
      <c r="A1" s="223"/>
      <c r="B1" s="223"/>
      <c r="C1" s="223"/>
      <c r="D1" s="223"/>
      <c r="E1" s="251" t="s">
        <v>262</v>
      </c>
      <c r="F1" s="251"/>
      <c r="G1" s="251"/>
      <c r="H1" s="251"/>
      <c r="I1" s="251"/>
      <c r="J1" s="251"/>
      <c r="K1" s="251"/>
      <c r="L1" s="251"/>
      <c r="M1" s="251"/>
      <c r="N1" s="251"/>
      <c r="O1" s="251"/>
      <c r="P1" s="251"/>
      <c r="Q1" s="251"/>
    </row>
    <row r="2" spans="1:17" ht="13.5" customHeight="1" x14ac:dyDescent="0.2">
      <c r="A2" s="223"/>
      <c r="B2" s="223"/>
      <c r="C2" s="223"/>
      <c r="D2" s="223"/>
      <c r="E2" s="253"/>
      <c r="F2" s="253"/>
      <c r="G2" s="253"/>
      <c r="H2" s="253"/>
      <c r="I2" s="253"/>
      <c r="J2" s="253"/>
      <c r="K2" s="253"/>
      <c r="L2" s="253"/>
      <c r="M2" s="253"/>
      <c r="N2" s="253"/>
      <c r="O2" s="253"/>
      <c r="P2" s="253"/>
      <c r="Q2" s="253"/>
    </row>
    <row r="3" spans="1:17" ht="36.75" customHeight="1" x14ac:dyDescent="0.2">
      <c r="A3" s="223"/>
      <c r="B3" s="223"/>
      <c r="C3" s="223"/>
      <c r="D3" s="223"/>
      <c r="E3" s="255"/>
      <c r="F3" s="255"/>
      <c r="G3" s="255"/>
      <c r="H3" s="255"/>
      <c r="I3" s="255"/>
      <c r="J3" s="255"/>
      <c r="K3" s="255"/>
      <c r="L3" s="255"/>
      <c r="M3" s="255"/>
      <c r="N3" s="255"/>
      <c r="O3" s="255"/>
      <c r="P3" s="255"/>
      <c r="Q3" s="255"/>
    </row>
    <row r="4" spans="1:17" x14ac:dyDescent="0.2">
      <c r="A4" s="225" t="s">
        <v>54</v>
      </c>
      <c r="B4" s="225"/>
      <c r="C4" s="225"/>
      <c r="D4" s="225"/>
      <c r="E4" s="225"/>
      <c r="F4" s="225"/>
      <c r="G4" s="225"/>
      <c r="H4" s="225"/>
      <c r="I4" s="225"/>
      <c r="J4" s="225"/>
      <c r="K4" s="225"/>
      <c r="L4" s="225"/>
      <c r="M4" s="225"/>
      <c r="N4" s="225"/>
      <c r="O4" s="225"/>
      <c r="P4" s="225"/>
      <c r="Q4" s="225"/>
    </row>
    <row r="5" spans="1:17" x14ac:dyDescent="0.2">
      <c r="A5" s="225" t="s">
        <v>302</v>
      </c>
      <c r="B5" s="225"/>
      <c r="C5" s="225"/>
      <c r="D5" s="225"/>
      <c r="E5" s="225"/>
      <c r="F5" s="225"/>
      <c r="G5" s="225"/>
      <c r="H5" s="225"/>
      <c r="I5" s="225"/>
      <c r="J5" s="225"/>
      <c r="K5" s="225"/>
      <c r="L5" s="225"/>
      <c r="M5" s="225"/>
      <c r="N5" s="225"/>
      <c r="O5" s="225"/>
      <c r="P5" s="225"/>
      <c r="Q5" s="225"/>
    </row>
    <row r="6" spans="1:17" x14ac:dyDescent="0.2">
      <c r="A6" s="225" t="s">
        <v>256</v>
      </c>
      <c r="B6" s="225"/>
      <c r="C6" s="225"/>
      <c r="D6" s="225"/>
      <c r="E6" s="225"/>
      <c r="F6" s="225"/>
      <c r="G6" s="225"/>
      <c r="H6" s="225"/>
      <c r="I6" s="225"/>
      <c r="J6" s="225"/>
      <c r="K6" s="225"/>
      <c r="L6" s="225"/>
      <c r="M6" s="225"/>
      <c r="N6" s="225"/>
      <c r="O6" s="225"/>
      <c r="P6" s="225"/>
      <c r="Q6" s="225"/>
    </row>
    <row r="7" spans="1:17" ht="15.75" customHeight="1" x14ac:dyDescent="0.2">
      <c r="A7" s="223"/>
      <c r="B7" s="223"/>
      <c r="C7" s="223"/>
      <c r="D7" s="223"/>
      <c r="E7" s="223"/>
      <c r="F7" s="223"/>
      <c r="G7" s="223"/>
      <c r="H7" s="223"/>
      <c r="I7" s="223"/>
      <c r="J7" s="223"/>
      <c r="K7" s="223"/>
      <c r="L7" s="223"/>
      <c r="M7" s="223"/>
      <c r="N7" s="223"/>
      <c r="O7" s="223"/>
      <c r="P7" s="223"/>
      <c r="Q7" s="223"/>
    </row>
    <row r="8" spans="1:17" ht="12.75" customHeight="1" x14ac:dyDescent="0.2">
      <c r="A8" s="269" t="s">
        <v>1</v>
      </c>
      <c r="B8" s="269"/>
      <c r="C8" s="269"/>
      <c r="D8" s="269"/>
      <c r="E8" s="269"/>
      <c r="F8" s="269"/>
      <c r="G8" s="269"/>
      <c r="H8" s="269"/>
      <c r="I8" s="269"/>
      <c r="J8" s="269"/>
      <c r="K8" s="269"/>
      <c r="L8" s="269"/>
      <c r="M8" s="216"/>
      <c r="N8" s="216"/>
      <c r="O8" s="216"/>
      <c r="P8" s="217"/>
      <c r="Q8" s="198"/>
    </row>
    <row r="9" spans="1:17" ht="12.75" customHeight="1" x14ac:dyDescent="0.2">
      <c r="A9" s="219" t="s">
        <v>81</v>
      </c>
      <c r="B9" s="219" t="s">
        <v>100</v>
      </c>
      <c r="C9" s="257" t="s">
        <v>174</v>
      </c>
      <c r="D9" s="218" t="s">
        <v>2</v>
      </c>
      <c r="E9" s="219" t="s">
        <v>3</v>
      </c>
      <c r="F9" s="268" t="s">
        <v>28</v>
      </c>
      <c r="G9" s="268"/>
      <c r="H9" s="268"/>
      <c r="I9" s="268"/>
      <c r="J9" s="268"/>
      <c r="K9" s="268"/>
      <c r="L9" s="218" t="s">
        <v>2</v>
      </c>
      <c r="M9" s="211" t="s">
        <v>377</v>
      </c>
      <c r="N9" s="218" t="s">
        <v>104</v>
      </c>
      <c r="O9" s="218" t="s">
        <v>4</v>
      </c>
      <c r="P9" s="218" t="s">
        <v>5</v>
      </c>
      <c r="Q9" s="211" t="s">
        <v>378</v>
      </c>
    </row>
    <row r="10" spans="1:17" ht="57" customHeight="1" x14ac:dyDescent="0.2">
      <c r="A10" s="219"/>
      <c r="B10" s="219"/>
      <c r="C10" s="258"/>
      <c r="D10" s="218"/>
      <c r="E10" s="219"/>
      <c r="F10" s="103" t="s">
        <v>30</v>
      </c>
      <c r="G10" s="117" t="s">
        <v>29</v>
      </c>
      <c r="H10" s="117" t="s">
        <v>34</v>
      </c>
      <c r="I10" s="103" t="s">
        <v>22</v>
      </c>
      <c r="J10" s="117" t="s">
        <v>35</v>
      </c>
      <c r="K10" s="117" t="s">
        <v>39</v>
      </c>
      <c r="L10" s="218"/>
      <c r="M10" s="212"/>
      <c r="N10" s="218"/>
      <c r="O10" s="218"/>
      <c r="P10" s="218"/>
      <c r="Q10" s="211"/>
    </row>
    <row r="11" spans="1:17" ht="111.75" customHeight="1" x14ac:dyDescent="0.2">
      <c r="A11" s="242" t="s">
        <v>76</v>
      </c>
      <c r="B11" s="245" t="str">
        <f>+'Objetivos Estratégicos'!B8</f>
        <v xml:space="preserve">Realizar alianzas estratégicas con la Alcaldía y sus entes descentralizados para temas de comunicación a través de la Agencia y Central de Medios de Telemedellín. </v>
      </c>
      <c r="C11" s="245" t="s">
        <v>219</v>
      </c>
      <c r="D11" s="240">
        <f>SUM(L11:L14)</f>
        <v>0.04</v>
      </c>
      <c r="E11" s="236" t="s">
        <v>301</v>
      </c>
      <c r="F11" s="104" t="s">
        <v>88</v>
      </c>
      <c r="G11" s="104" t="s">
        <v>89</v>
      </c>
      <c r="H11" s="125" t="s">
        <v>23</v>
      </c>
      <c r="I11" s="104" t="s">
        <v>265</v>
      </c>
      <c r="J11" s="104" t="s">
        <v>21</v>
      </c>
      <c r="K11" s="118">
        <v>0</v>
      </c>
      <c r="L11" s="107">
        <v>0.01</v>
      </c>
      <c r="M11" s="187">
        <v>-948972280.75000072</v>
      </c>
      <c r="N11" s="116">
        <f>IF(MAX(M11:M11)&gt;K11,100%,0)</f>
        <v>0</v>
      </c>
      <c r="O11" s="114">
        <f>IF(N11&lt;=100%,N11*L11,L11)</f>
        <v>0</v>
      </c>
      <c r="P11" s="116">
        <f>(O11/D19)*100</f>
        <v>0</v>
      </c>
      <c r="Q11" s="183" t="s">
        <v>384</v>
      </c>
    </row>
    <row r="12" spans="1:17" ht="125.25" customHeight="1" x14ac:dyDescent="0.2">
      <c r="A12" s="243"/>
      <c r="B12" s="246"/>
      <c r="C12" s="246"/>
      <c r="D12" s="241"/>
      <c r="E12" s="237"/>
      <c r="F12" s="104" t="s">
        <v>57</v>
      </c>
      <c r="G12" s="104" t="s">
        <v>55</v>
      </c>
      <c r="H12" s="125" t="s">
        <v>25</v>
      </c>
      <c r="I12" s="104" t="s">
        <v>213</v>
      </c>
      <c r="J12" s="104" t="s">
        <v>21</v>
      </c>
      <c r="K12" s="86">
        <v>0.9</v>
      </c>
      <c r="L12" s="109">
        <v>0.01</v>
      </c>
      <c r="M12" s="188">
        <v>1.0089999999999999</v>
      </c>
      <c r="N12" s="116">
        <f>MAX(M12:M12)/K12</f>
        <v>1.1211111111111109</v>
      </c>
      <c r="O12" s="114">
        <f>IF(N12&lt;=100%,N12*L12,L12)</f>
        <v>0.01</v>
      </c>
      <c r="P12" s="116">
        <f>(O12/D19)*100</f>
        <v>0.16666666666666669</v>
      </c>
      <c r="Q12" s="24" t="s">
        <v>358</v>
      </c>
    </row>
    <row r="13" spans="1:17" ht="120.75" customHeight="1" x14ac:dyDescent="0.2">
      <c r="A13" s="243"/>
      <c r="B13" s="246"/>
      <c r="C13" s="246"/>
      <c r="D13" s="241"/>
      <c r="E13" s="237"/>
      <c r="F13" s="104" t="s">
        <v>58</v>
      </c>
      <c r="G13" s="104" t="s">
        <v>56</v>
      </c>
      <c r="H13" s="125" t="s">
        <v>25</v>
      </c>
      <c r="I13" s="104" t="s">
        <v>214</v>
      </c>
      <c r="J13" s="104" t="s">
        <v>21</v>
      </c>
      <c r="K13" s="86">
        <v>0.9</v>
      </c>
      <c r="L13" s="108">
        <v>0.01</v>
      </c>
      <c r="M13" s="189">
        <v>0.72799999999999998</v>
      </c>
      <c r="N13" s="116">
        <f>MAX(M13)/K13</f>
        <v>0.80888888888888888</v>
      </c>
      <c r="O13" s="106">
        <f>IF(N13&lt;=100%,N13*L13,L13)</f>
        <v>8.0888888888888885E-3</v>
      </c>
      <c r="P13" s="91">
        <f>(O13/D19)*100</f>
        <v>0.1348148148148148</v>
      </c>
      <c r="Q13" s="24" t="s">
        <v>352</v>
      </c>
    </row>
    <row r="14" spans="1:17" ht="93.75" customHeight="1" x14ac:dyDescent="0.2">
      <c r="A14" s="243"/>
      <c r="B14" s="247"/>
      <c r="C14" s="247"/>
      <c r="D14" s="248"/>
      <c r="E14" s="249"/>
      <c r="F14" s="104" t="s">
        <v>215</v>
      </c>
      <c r="G14" s="104" t="s">
        <v>217</v>
      </c>
      <c r="H14" s="125" t="s">
        <v>25</v>
      </c>
      <c r="I14" s="104" t="s">
        <v>216</v>
      </c>
      <c r="J14" s="125" t="s">
        <v>21</v>
      </c>
      <c r="K14" s="30" t="s">
        <v>218</v>
      </c>
      <c r="L14" s="108">
        <v>0.01</v>
      </c>
      <c r="M14" s="190">
        <v>2.4E-2</v>
      </c>
      <c r="N14" s="116">
        <f>IF(AVERAGE(M14:M14)&gt;0%,100%,0)</f>
        <v>1</v>
      </c>
      <c r="O14" s="137">
        <f>IF(N14&lt;=100%,N14*L14,L14)</f>
        <v>0.01</v>
      </c>
      <c r="P14" s="91">
        <f>(O14/D19)*100</f>
        <v>0.16666666666666669</v>
      </c>
      <c r="Q14" s="111" t="s">
        <v>266</v>
      </c>
    </row>
    <row r="15" spans="1:17" ht="110.25" customHeight="1" x14ac:dyDescent="0.2">
      <c r="A15" s="156"/>
      <c r="B15" s="157" t="str">
        <f>+'Objetivos Estratégicos'!B8</f>
        <v xml:space="preserve">Realizar alianzas estratégicas con la Alcaldía y sus entes descentralizados para temas de comunicación a través de la Agencia y Central de Medios de Telemedellín. </v>
      </c>
      <c r="C15" s="157" t="s">
        <v>188</v>
      </c>
      <c r="D15" s="159">
        <f>+L15</f>
        <v>0.02</v>
      </c>
      <c r="E15" s="158" t="s">
        <v>301</v>
      </c>
      <c r="F15" s="155" t="s">
        <v>185</v>
      </c>
      <c r="G15" s="155" t="s">
        <v>187</v>
      </c>
      <c r="H15" s="155" t="s">
        <v>24</v>
      </c>
      <c r="I15" s="153" t="s">
        <v>186</v>
      </c>
      <c r="J15" s="155" t="s">
        <v>46</v>
      </c>
      <c r="K15" s="88">
        <v>100000000</v>
      </c>
      <c r="L15" s="108">
        <v>0.02</v>
      </c>
      <c r="M15" s="88">
        <v>352556751</v>
      </c>
      <c r="N15" s="116">
        <f>+M15/K15</f>
        <v>3.5255675100000001</v>
      </c>
      <c r="O15" s="160">
        <f>IF(N15&lt;=100%,N15*L15,L15)</f>
        <v>0.02</v>
      </c>
      <c r="P15" s="91">
        <f>(O15/D19)*100</f>
        <v>0.33333333333333337</v>
      </c>
      <c r="Q15" s="111" t="s">
        <v>353</v>
      </c>
    </row>
    <row r="16" spans="1:17" ht="13.5" customHeight="1" x14ac:dyDescent="0.2">
      <c r="A16" s="235" t="s">
        <v>7</v>
      </c>
      <c r="B16" s="235"/>
      <c r="C16" s="235"/>
      <c r="D16" s="235"/>
      <c r="E16" s="235"/>
      <c r="F16" s="235"/>
      <c r="G16" s="235"/>
      <c r="H16" s="235"/>
      <c r="I16" s="235"/>
      <c r="J16" s="235"/>
      <c r="K16" s="235"/>
      <c r="L16" s="235"/>
      <c r="M16" s="235"/>
      <c r="N16" s="235"/>
      <c r="O16" s="235"/>
      <c r="P16" s="171">
        <f>SUM(P11:P15)</f>
        <v>0.80148148148148146</v>
      </c>
      <c r="Q16" s="172"/>
    </row>
    <row r="18" spans="4:17" ht="35.25" customHeight="1" x14ac:dyDescent="0.2">
      <c r="D18" s="150">
        <f>+D11+D15</f>
        <v>0.06</v>
      </c>
      <c r="Q18" s="55" t="s">
        <v>257</v>
      </c>
    </row>
    <row r="19" spans="4:17" x14ac:dyDescent="0.2">
      <c r="D19" s="9">
        <f>+D18*100</f>
        <v>6</v>
      </c>
    </row>
  </sheetData>
  <mergeCells count="26">
    <mergeCell ref="A1:D3"/>
    <mergeCell ref="A4:Q4"/>
    <mergeCell ref="E9:E10"/>
    <mergeCell ref="A5:Q5"/>
    <mergeCell ref="A6:Q6"/>
    <mergeCell ref="A7:Q7"/>
    <mergeCell ref="A8:L8"/>
    <mergeCell ref="A9:A10"/>
    <mergeCell ref="B9:B10"/>
    <mergeCell ref="D9:D10"/>
    <mergeCell ref="F9:K9"/>
    <mergeCell ref="E1:Q3"/>
    <mergeCell ref="Q9:Q10"/>
    <mergeCell ref="P9:P10"/>
    <mergeCell ref="L9:L10"/>
    <mergeCell ref="M8:P8"/>
    <mergeCell ref="A16:O16"/>
    <mergeCell ref="A11:A14"/>
    <mergeCell ref="E11:E14"/>
    <mergeCell ref="C9:C10"/>
    <mergeCell ref="C11:C14"/>
    <mergeCell ref="O9:O10"/>
    <mergeCell ref="B11:B14"/>
    <mergeCell ref="D11:D14"/>
    <mergeCell ref="M9:M10"/>
    <mergeCell ref="N9:N10"/>
  </mergeCells>
  <pageMargins left="0.7" right="0.7" top="0.75" bottom="0.75" header="0.3" footer="0.3"/>
  <pageSetup orientation="portrait" r:id="rId1"/>
  <ignoredErrors>
    <ignoredError sqref="D11" formulaRange="1"/>
    <ignoredError sqref="N14" formula="1"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Plan de desarrollo</vt:lpstr>
      <vt:lpstr>Objetivos Estratégicos</vt:lpstr>
      <vt:lpstr>Gerencia</vt:lpstr>
      <vt:lpstr>Planeación</vt:lpstr>
      <vt:lpstr>G. Programación</vt:lpstr>
      <vt:lpstr>G. Producción</vt:lpstr>
      <vt:lpstr>G. Agencia y Central.</vt:lpstr>
      <vt:lpstr>G. Comunicaciones</vt:lpstr>
      <vt:lpstr>G. Adtiva y Fra</vt:lpstr>
      <vt:lpstr>G. Técnica.</vt:lpstr>
      <vt:lpstr>G. Humana</vt:lpstr>
      <vt:lpstr>G. Jurídica</vt:lpstr>
      <vt:lpstr>G. Control Interno</vt:lpstr>
      <vt:lpstr>'Objetivos Estratégicos'!Área_de_impresión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Andres Pulgarin</cp:lastModifiedBy>
  <cp:lastPrinted>2019-06-27T21:52:40Z</cp:lastPrinted>
  <dcterms:created xsi:type="dcterms:W3CDTF">2014-02-10T16:24:57Z</dcterms:created>
  <dcterms:modified xsi:type="dcterms:W3CDTF">2023-06-14T16:50:02Z</dcterms:modified>
</cp:coreProperties>
</file>