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alpha\calidad\Procesos Telemedellín\1. Direccionamiento Estratégico\5. Planes de acción\Planes 2024\Plan de acción Telemedellín\"/>
    </mc:Choice>
  </mc:AlternateContent>
  <bookViews>
    <workbookView xWindow="-120" yWindow="-120" windowWidth="29040" windowHeight="15720"/>
  </bookViews>
  <sheets>
    <sheet name="Telemedellín 4T " sheetId="1" r:id="rId1"/>
    <sheet name="Tablas Resumen 4T" sheetId="4" r:id="rId2"/>
    <sheet name="Tablas Resumen 4T (2)" sheetId="5" r:id="rId3"/>
  </sheets>
  <definedNames>
    <definedName name="_xlnm._FilterDatabase" localSheetId="0" hidden="1">'Telemedellín 4T '!$A$9:$Z$109</definedName>
  </definedNames>
  <calcPr calcId="162913"/>
  <pivotCaches>
    <pivotCache cacheId="3"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2" i="1" l="1"/>
  <c r="D47" i="5"/>
  <c r="C42" i="5"/>
  <c r="C48" i="5"/>
  <c r="C56" i="5"/>
  <c r="C49" i="5"/>
  <c r="C51" i="5"/>
  <c r="C50" i="5"/>
  <c r="C58" i="5"/>
  <c r="C41" i="5"/>
  <c r="C57" i="5"/>
  <c r="C47" i="5"/>
  <c r="C61" i="5"/>
  <c r="B40" i="4"/>
  <c r="C44" i="5"/>
  <c r="C60" i="5"/>
  <c r="C55" i="5"/>
  <c r="C45" i="5"/>
  <c r="C43" i="5"/>
  <c r="C46" i="5"/>
  <c r="C59" i="5"/>
  <c r="S79" i="1" l="1"/>
  <c r="S10" i="1" l="1"/>
  <c r="S107" i="1" l="1"/>
  <c r="S21" i="1" l="1"/>
  <c r="S22" i="1"/>
  <c r="S23" i="1"/>
  <c r="S42" i="1"/>
  <c r="S43" i="1"/>
  <c r="S40" i="1" l="1"/>
  <c r="S69" i="1"/>
  <c r="S104" i="1" l="1"/>
  <c r="U104" i="1" l="1"/>
  <c r="S44" i="1"/>
  <c r="U44" i="1" s="1"/>
  <c r="S39" i="1"/>
  <c r="S109" i="1" l="1"/>
  <c r="U109" i="1" s="1"/>
  <c r="V109" i="1" s="1"/>
  <c r="S108" i="1"/>
  <c r="U108" i="1" s="1"/>
  <c r="V108" i="1" s="1"/>
  <c r="U107" i="1"/>
  <c r="V107" i="1" s="1"/>
  <c r="S106" i="1"/>
  <c r="U106" i="1" s="1"/>
  <c r="V106" i="1" s="1"/>
  <c r="S105" i="1"/>
  <c r="U105" i="1" s="1"/>
  <c r="V105" i="1" s="1"/>
  <c r="V104" i="1"/>
  <c r="S103" i="1"/>
  <c r="U103" i="1" s="1"/>
  <c r="V103" i="1" s="1"/>
  <c r="S102" i="1"/>
  <c r="U102" i="1" s="1"/>
  <c r="V102" i="1" s="1"/>
  <c r="S101" i="1"/>
  <c r="U101" i="1" s="1"/>
  <c r="V101" i="1" s="1"/>
  <c r="S100" i="1"/>
  <c r="U100" i="1" s="1"/>
  <c r="V100" i="1" s="1"/>
  <c r="S99" i="1"/>
  <c r="U99" i="1" s="1"/>
  <c r="V99" i="1" s="1"/>
  <c r="S98" i="1"/>
  <c r="U98" i="1" s="1"/>
  <c r="V98" i="1" s="1"/>
  <c r="S97" i="1"/>
  <c r="U97" i="1" s="1"/>
  <c r="V97" i="1" s="1"/>
  <c r="S96" i="1"/>
  <c r="U96" i="1" s="1"/>
  <c r="V96" i="1" s="1"/>
  <c r="S95" i="1"/>
  <c r="U95" i="1" s="1"/>
  <c r="V95" i="1" s="1"/>
  <c r="S94" i="1"/>
  <c r="U94" i="1" s="1"/>
  <c r="V94" i="1" s="1"/>
  <c r="S93" i="1"/>
  <c r="U93" i="1" s="1"/>
  <c r="V93" i="1" s="1"/>
  <c r="U92" i="1"/>
  <c r="V92" i="1" s="1"/>
  <c r="S91" i="1"/>
  <c r="U91" i="1" s="1"/>
  <c r="V91" i="1" s="1"/>
  <c r="S90" i="1"/>
  <c r="U90" i="1" s="1"/>
  <c r="V90" i="1" s="1"/>
  <c r="S89" i="1"/>
  <c r="U89" i="1" s="1"/>
  <c r="V89" i="1" s="1"/>
  <c r="S88" i="1"/>
  <c r="U88" i="1" s="1"/>
  <c r="V88" i="1" s="1"/>
  <c r="S87" i="1"/>
  <c r="U87" i="1" s="1"/>
  <c r="V87" i="1" s="1"/>
  <c r="S86" i="1"/>
  <c r="U86" i="1" s="1"/>
  <c r="V86" i="1" s="1"/>
  <c r="S85" i="1"/>
  <c r="U85" i="1" s="1"/>
  <c r="V85" i="1" s="1"/>
  <c r="S84" i="1"/>
  <c r="U84" i="1" s="1"/>
  <c r="V84" i="1" s="1"/>
  <c r="S83" i="1"/>
  <c r="U83" i="1" s="1"/>
  <c r="V83" i="1" s="1"/>
  <c r="S82" i="1"/>
  <c r="U82" i="1" s="1"/>
  <c r="V82" i="1" s="1"/>
  <c r="S81" i="1"/>
  <c r="U81" i="1" s="1"/>
  <c r="V81" i="1" s="1"/>
  <c r="S80" i="1"/>
  <c r="U80" i="1" s="1"/>
  <c r="V80" i="1" s="1"/>
  <c r="U79" i="1"/>
  <c r="V79" i="1" s="1"/>
  <c r="S78" i="1"/>
  <c r="U78" i="1" s="1"/>
  <c r="V78" i="1" s="1"/>
  <c r="S77" i="1"/>
  <c r="U77" i="1" s="1"/>
  <c r="V77" i="1" s="1"/>
  <c r="S76" i="1"/>
  <c r="U76" i="1" s="1"/>
  <c r="V76" i="1" s="1"/>
  <c r="S75" i="1"/>
  <c r="U75" i="1" s="1"/>
  <c r="V75" i="1" s="1"/>
  <c r="S74" i="1"/>
  <c r="U74" i="1" s="1"/>
  <c r="V74" i="1" s="1"/>
  <c r="S73" i="1"/>
  <c r="U73" i="1" s="1"/>
  <c r="V73" i="1" s="1"/>
  <c r="S72" i="1"/>
  <c r="U72" i="1" s="1"/>
  <c r="V72" i="1" s="1"/>
  <c r="S71" i="1"/>
  <c r="U71" i="1" s="1"/>
  <c r="V71" i="1" s="1"/>
  <c r="S70" i="1"/>
  <c r="U70" i="1" s="1"/>
  <c r="V70" i="1" s="1"/>
  <c r="U69" i="1"/>
  <c r="V69" i="1" s="1"/>
  <c r="S68" i="1"/>
  <c r="U68" i="1" s="1"/>
  <c r="V68" i="1" s="1"/>
  <c r="S67" i="1"/>
  <c r="U67" i="1" s="1"/>
  <c r="V67" i="1" s="1"/>
  <c r="S66" i="1"/>
  <c r="U66" i="1" s="1"/>
  <c r="V66" i="1" s="1"/>
  <c r="S65" i="1"/>
  <c r="U65" i="1" s="1"/>
  <c r="V65" i="1" s="1"/>
  <c r="S64" i="1"/>
  <c r="U64" i="1" s="1"/>
  <c r="V64" i="1" s="1"/>
  <c r="S63" i="1"/>
  <c r="U63" i="1" s="1"/>
  <c r="V63" i="1" s="1"/>
  <c r="S62" i="1"/>
  <c r="U62" i="1" s="1"/>
  <c r="V62" i="1" s="1"/>
  <c r="S61" i="1"/>
  <c r="U61" i="1" s="1"/>
  <c r="V61" i="1" s="1"/>
  <c r="S60" i="1"/>
  <c r="U60" i="1" s="1"/>
  <c r="V60" i="1" s="1"/>
  <c r="S59" i="1"/>
  <c r="U59" i="1" s="1"/>
  <c r="V59" i="1" s="1"/>
  <c r="S58" i="1"/>
  <c r="U58" i="1" s="1"/>
  <c r="V58" i="1" s="1"/>
  <c r="S57" i="1"/>
  <c r="U57" i="1" s="1"/>
  <c r="V57" i="1" s="1"/>
  <c r="S56" i="1"/>
  <c r="U56" i="1" s="1"/>
  <c r="V56" i="1" s="1"/>
  <c r="S55" i="1"/>
  <c r="U55" i="1" s="1"/>
  <c r="V55" i="1" s="1"/>
  <c r="S54" i="1"/>
  <c r="U54" i="1" s="1"/>
  <c r="V54" i="1" s="1"/>
  <c r="S53" i="1"/>
  <c r="U53" i="1" s="1"/>
  <c r="V53" i="1" s="1"/>
  <c r="S52" i="1"/>
  <c r="U52" i="1" s="1"/>
  <c r="V52" i="1" s="1"/>
  <c r="S51" i="1"/>
  <c r="U51" i="1" s="1"/>
  <c r="V51" i="1" s="1"/>
  <c r="S50" i="1"/>
  <c r="U50" i="1" s="1"/>
  <c r="V50" i="1" s="1"/>
  <c r="S49" i="1"/>
  <c r="U49" i="1" s="1"/>
  <c r="V49" i="1" s="1"/>
  <c r="S48" i="1"/>
  <c r="S47" i="1"/>
  <c r="U47" i="1" s="1"/>
  <c r="V47" i="1" s="1"/>
  <c r="S46" i="1"/>
  <c r="U46" i="1" s="1"/>
  <c r="V46" i="1" s="1"/>
  <c r="S45" i="1"/>
  <c r="U45" i="1" s="1"/>
  <c r="V45" i="1" s="1"/>
  <c r="U43" i="1"/>
  <c r="V43" i="1" s="1"/>
  <c r="S41" i="1"/>
  <c r="U41" i="1" s="1"/>
  <c r="U39" i="1"/>
  <c r="V39" i="1" s="1"/>
  <c r="S38" i="1"/>
  <c r="U38" i="1" s="1"/>
  <c r="V38" i="1" s="1"/>
  <c r="S37" i="1"/>
  <c r="U37" i="1" s="1"/>
  <c r="V37" i="1" s="1"/>
  <c r="S36" i="1"/>
  <c r="U36" i="1" s="1"/>
  <c r="V36" i="1" s="1"/>
  <c r="S35" i="1"/>
  <c r="U35" i="1" s="1"/>
  <c r="V35" i="1" s="1"/>
  <c r="S34" i="1"/>
  <c r="U34" i="1" s="1"/>
  <c r="V34" i="1" s="1"/>
  <c r="S33" i="1"/>
  <c r="U33" i="1" s="1"/>
  <c r="V33" i="1" s="1"/>
  <c r="S32" i="1"/>
  <c r="U32" i="1" s="1"/>
  <c r="V32" i="1" s="1"/>
  <c r="S31" i="1"/>
  <c r="U31" i="1" s="1"/>
  <c r="V31" i="1" s="1"/>
  <c r="S30" i="1"/>
  <c r="U30" i="1" s="1"/>
  <c r="V30" i="1" s="1"/>
  <c r="S29" i="1"/>
  <c r="U29" i="1" s="1"/>
  <c r="V29" i="1" s="1"/>
  <c r="S28" i="1"/>
  <c r="U28" i="1" s="1"/>
  <c r="V28" i="1" s="1"/>
  <c r="S27" i="1"/>
  <c r="U27" i="1" s="1"/>
  <c r="V27" i="1" s="1"/>
  <c r="S26" i="1"/>
  <c r="U26" i="1" s="1"/>
  <c r="V26" i="1" s="1"/>
  <c r="S25" i="1"/>
  <c r="U25" i="1" s="1"/>
  <c r="V25" i="1" s="1"/>
  <c r="S24" i="1"/>
  <c r="U24" i="1" s="1"/>
  <c r="V24" i="1" s="1"/>
  <c r="U23" i="1"/>
  <c r="V23" i="1" s="1"/>
  <c r="U22" i="1"/>
  <c r="V22" i="1" s="1"/>
  <c r="U21" i="1"/>
  <c r="V21" i="1" s="1"/>
  <c r="S20" i="1"/>
  <c r="U20" i="1" s="1"/>
  <c r="V20" i="1" s="1"/>
  <c r="S19" i="1"/>
  <c r="U19" i="1" s="1"/>
  <c r="V19" i="1" s="1"/>
  <c r="S18" i="1"/>
  <c r="U18" i="1" s="1"/>
  <c r="V18" i="1" s="1"/>
  <c r="S17" i="1"/>
  <c r="U17" i="1" s="1"/>
  <c r="V17" i="1" s="1"/>
  <c r="S16" i="1"/>
  <c r="U16" i="1" s="1"/>
  <c r="V16" i="1" s="1"/>
  <c r="S15" i="1"/>
  <c r="U15" i="1" s="1"/>
  <c r="V15" i="1" s="1"/>
  <c r="S14" i="1"/>
  <c r="U14" i="1" s="1"/>
  <c r="S13" i="1"/>
  <c r="U13" i="1" s="1"/>
  <c r="V13" i="1" s="1"/>
  <c r="S12" i="1"/>
  <c r="U12" i="1" s="1"/>
  <c r="V12" i="1" s="1"/>
  <c r="S11" i="1"/>
  <c r="U11" i="1" s="1"/>
  <c r="U10" i="1"/>
  <c r="V10" i="1" s="1"/>
  <c r="U48" i="1" l="1"/>
  <c r="V48" i="1" s="1"/>
  <c r="U42" i="1"/>
  <c r="V42" i="1" s="1"/>
  <c r="U40" i="1"/>
  <c r="V40" i="1" s="1"/>
  <c r="V14" i="1"/>
  <c r="V44" i="1"/>
  <c r="V41" i="1"/>
  <c r="V11" i="1"/>
  <c r="G2" i="5" l="1"/>
  <c r="G3" i="5" s="1"/>
  <c r="G2" i="4"/>
  <c r="G3" i="4" s="1"/>
</calcChain>
</file>

<file path=xl/comments1.xml><?xml version="1.0" encoding="utf-8"?>
<comments xmlns="http://schemas.openxmlformats.org/spreadsheetml/2006/main">
  <authors>
    <author>Victor Rico</author>
  </authors>
  <commentList>
    <comment ref="I9" authorId="0" shapeId="0">
      <text>
        <r>
          <rPr>
            <b/>
            <sz val="9"/>
            <color indexed="81"/>
            <rFont val="Tahoma"/>
            <family val="2"/>
          </rPr>
          <t>Victor Rico:</t>
        </r>
        <r>
          <rPr>
            <sz val="9"/>
            <color indexed="81"/>
            <rFont val="Tahoma"/>
            <family val="2"/>
          </rPr>
          <t xml:space="preserve">
Eficiencia
La eficiencia se refiere a la capacidad de lograr un resultado deseado utilizando la menor cantidad de recursos posible. Implica optimizar procesos y maximizar la producción con el mínimo de insumos, tiempo o esfuerzo. Se mide a menudo en términos de relación entre los recursos utilizados y los resultados obtenidos.
Eficacia
La eficacia se centra en la capacidad de alcanzar los objetivos establecidos, sin considerar los recursos utilizados. Un objetivo es eficaz si se logra, independientemente de los medios empleados. Se trata de la medida del éxito en el cumplimiento de metas y propósitos.
Efectividad
La efectividad combina los conceptos de eficiencia y eficacia. Se refiere a la capacidad de no solo cumplir con los objetivos (eficacia), sino también de hacerlo de manera que se utilicen los recursos de forma óptima (eficiencia). La efectividad es, por lo tanto, una evaluación más holística del desempeño de un proceso o proyecto.</t>
        </r>
      </text>
    </comment>
    <comment ref="M23" authorId="0" shapeId="0">
      <text>
        <r>
          <rPr>
            <b/>
            <sz val="9"/>
            <color indexed="81"/>
            <rFont val="Tahoma"/>
            <family val="2"/>
          </rPr>
          <t>Victor Rico:</t>
        </r>
        <r>
          <rPr>
            <sz val="9"/>
            <color indexed="81"/>
            <rFont val="Tahoma"/>
            <family val="2"/>
          </rPr>
          <t xml:space="preserve">
Antes decia 1,3 pero equivale en segundos a 78 (1,3x60)</t>
        </r>
      </text>
    </comment>
  </commentList>
</comments>
</file>

<file path=xl/sharedStrings.xml><?xml version="1.0" encoding="utf-8"?>
<sst xmlns="http://schemas.openxmlformats.org/spreadsheetml/2006/main" count="1754" uniqueCount="645">
  <si>
    <t>ELABORACIÓN Y SEGUIMIENTO DEL PLAN DE ACCIÓN</t>
  </si>
  <si>
    <t>FORMULACIÓN</t>
  </si>
  <si>
    <t>SEGUIMIENTO</t>
  </si>
  <si>
    <t>ANÁLISIS</t>
  </si>
  <si>
    <t>DIMENSIÓN PLAN DE DESARROLLO ALCALDÍA DE MEDELLÍN</t>
  </si>
  <si>
    <t xml:space="preserve">OBJETIVO ESTRATÉGICO </t>
  </si>
  <si>
    <t>LÍNEA ESTRATÉGICA</t>
  </si>
  <si>
    <t>PONDERACIÓN</t>
  </si>
  <si>
    <t>RESPONSABLE</t>
  </si>
  <si>
    <t>Valor alcanzado 1° trimestre</t>
  </si>
  <si>
    <t>Valor alcanzado 2° trimestre</t>
  </si>
  <si>
    <t>Valor alcanzado 3° trimestre</t>
  </si>
  <si>
    <t>Valor alcanzado 4° trimestre</t>
  </si>
  <si>
    <t>Porcentaje alcanzado de la meta</t>
  </si>
  <si>
    <t>Análisis 1° trimestre</t>
  </si>
  <si>
    <t>Análisis 2° trimestre</t>
  </si>
  <si>
    <t>Análisis 3° trimestre</t>
  </si>
  <si>
    <t>Análisis 4° trimestre</t>
  </si>
  <si>
    <t>Nombre indicador</t>
  </si>
  <si>
    <t>Objetivo del indicador</t>
  </si>
  <si>
    <t>Mide</t>
  </si>
  <si>
    <t>Fórmula</t>
  </si>
  <si>
    <t>Periodicidad</t>
  </si>
  <si>
    <t>Meta</t>
  </si>
  <si>
    <t>Informe de gestión</t>
  </si>
  <si>
    <t>Rendir ante la comunidad y el público general interesado la información de las diferentes acciones y manejos que se han realizado de la entidad.</t>
  </si>
  <si>
    <t>Cantidad de informes de gestión presentados a la ciudadanía</t>
  </si>
  <si>
    <t>Trimestral</t>
  </si>
  <si>
    <t>CÓDIGO: FT-PE-GE-02
VERSIÓN: 05
FECHA: 01/03/2021</t>
  </si>
  <si>
    <t>INS / Identificación</t>
  </si>
  <si>
    <t>AÑO:  2024</t>
  </si>
  <si>
    <t>3.4.6-COMUNICACIÓN PÚBLICA PARA EL FORTALECIMIENTO DE LA INSTITUCIONALIDAD Y LA CONFIANZA CIUDADANA</t>
  </si>
  <si>
    <t>EN TM NOS VEMOS Y NOS ESCUCHAMOS</t>
  </si>
  <si>
    <t>EN TM NOS CONECTAMOS</t>
  </si>
  <si>
    <t>EN TM NOS CONOCEMOS</t>
  </si>
  <si>
    <t>EN TM NOS TRANSFORMAMOS</t>
  </si>
  <si>
    <t>EN TM NOS PROYECTAMOS</t>
  </si>
  <si>
    <t>EN TM NOS CUIDAMOS</t>
  </si>
  <si>
    <t>EN TM NOS POTENCIAMOS</t>
  </si>
  <si>
    <t>Dirección de Contenidos y Distribución</t>
  </si>
  <si>
    <t>Dirección de Contenidos y Distribución (Digital)</t>
  </si>
  <si>
    <t>Dirección de Relaciones Corporativas</t>
  </si>
  <si>
    <t>Dirección de Tecnología e Innovación</t>
  </si>
  <si>
    <t>Dirección Administrativa y Financiera</t>
  </si>
  <si>
    <t>Jefatura de Gestión Humana</t>
  </si>
  <si>
    <t>Agencia TM</t>
  </si>
  <si>
    <t>Control Interno</t>
  </si>
  <si>
    <t>Planeación</t>
  </si>
  <si>
    <t>Producción</t>
  </si>
  <si>
    <t>Secretaría General</t>
  </si>
  <si>
    <t>Ranking encuesta “Cómo se informan los líderes”</t>
  </si>
  <si>
    <t>Evaluar la posición ranking del departamento Antioquia: Medios regionales de mayor influencia</t>
  </si>
  <si>
    <t>Porcentaje en la encuesta “Cómo se informan los líderes”</t>
  </si>
  <si>
    <t>Evaluar la posición porcentual Antioquia: Medios regionales de mayor influencia</t>
  </si>
  <si>
    <t>Rating promedio Sistema informativo</t>
  </si>
  <si>
    <t>Evaluar el rating promedio 20 emisiones estreno más vistas del Sistema Informativo en Antioquia</t>
  </si>
  <si>
    <t>Horas estreno franja informativa</t>
  </si>
  <si>
    <t>Emitir horas estreno programas franja Informativa, Opinión, Investigación</t>
  </si>
  <si>
    <t>Rating promedio franja Cultura Ciudadana, Deporte y Entretenimiento.</t>
  </si>
  <si>
    <t>Evaluar el rating promedio de las 20 emisiones más vistas de los programas que componen la franja Cultura Ciudadana, Deporte y Entretenimiento.</t>
  </si>
  <si>
    <t>Horas estreno franja Cultura Ciudadana, Deporte y Entretenimiento.</t>
  </si>
  <si>
    <t>Emitir horas estreno programas propios que componen la franja Cultura Ciudadana, Deporte y Entretenimiento.</t>
  </si>
  <si>
    <t>Horas estreno franja Comunicación Pública.</t>
  </si>
  <si>
    <t>Emitir horas estreno de programas que componen franja Comunicación Pública.</t>
  </si>
  <si>
    <t>Alianzas Internacionales para intercambio de contenidos</t>
  </si>
  <si>
    <t>Medir las alianzas Internacionales para intercambio de contenidos producidos por Telemedellín.</t>
  </si>
  <si>
    <t>Galardones</t>
  </si>
  <si>
    <t>Medir los Galardones obtenidos. (Galardones obtenidos con producciones propias y/o coproducción)</t>
  </si>
  <si>
    <t>Horas franja laboratorio de Videopodcast Podcast</t>
  </si>
  <si>
    <t>Emitir horas en la franja laboratorio de Videopodcast Podcast y Videopodcast producidos en Telemedellín</t>
  </si>
  <si>
    <t>Proyectos Podcast y Videopodcast</t>
  </si>
  <si>
    <t>Medir los proyectos Podcast y Videopodcast producidos en Telemedellín</t>
  </si>
  <si>
    <t>Engagement redes sociales</t>
  </si>
  <si>
    <t>Medir el engagement de las diferentes redes sociales</t>
  </si>
  <si>
    <t>Seguidores comunidad digital</t>
  </si>
  <si>
    <t>Medir los seguidores en nuestra comunidad digital</t>
  </si>
  <si>
    <t>Tiempo de permanencia en la web</t>
  </si>
  <si>
    <t>Medir el tiempo de permanencia en la página web  de Telemedellín</t>
  </si>
  <si>
    <t>Sesiones en la página web</t>
  </si>
  <si>
    <t>Medir las sesiones en la página web</t>
  </si>
  <si>
    <t xml:space="preserve">Plataformas de contenido </t>
  </si>
  <si>
    <t>Medir la cantidad de nuevas plataformas para podcast y contenido transmedia</t>
  </si>
  <si>
    <t>Ingresos por plataformas digitales</t>
  </si>
  <si>
    <t>Medir los ingresos económicos por plataformas digitales</t>
  </si>
  <si>
    <t xml:space="preserve">Evaluación de imagen de Telemedellín  </t>
  </si>
  <si>
    <t>Evaluar de percepción de favorabilidad de imagen de Telemedellín</t>
  </si>
  <si>
    <t>Embajadores de marca</t>
  </si>
  <si>
    <t xml:space="preserve">Evaluar la Participación de líderes de opinión en tácticas de relacionamiento. </t>
  </si>
  <si>
    <t>Visitantes Tour Telemedellín</t>
  </si>
  <si>
    <t>Medir el número de visitantes al Tour Telemedellín</t>
  </si>
  <si>
    <t>Experiencias temáticas en el parque Telemedellín</t>
  </si>
  <si>
    <t>Medir el numero de eventos propios realizados en el parque.</t>
  </si>
  <si>
    <t>Inversión en actualización tecnológica</t>
  </si>
  <si>
    <t>Medir la inversión económica en actualización tecnológica</t>
  </si>
  <si>
    <t>Proyectos 4RI</t>
  </si>
  <si>
    <t>Medir los proyectos que involucren los componentes de la cuarta revolución industrial.</t>
  </si>
  <si>
    <t>Horas en el satélite</t>
  </si>
  <si>
    <t>Emitir horas en el satélite</t>
  </si>
  <si>
    <t>Proyectos ejecutados de transformación digital</t>
  </si>
  <si>
    <t>Medir los proyectos ejecutados de transformación digital</t>
  </si>
  <si>
    <t>Talleres realizados TM Academy</t>
  </si>
  <si>
    <t>Medir los talleres realizados.</t>
  </si>
  <si>
    <t>Asistnte Talleres TM Academy</t>
  </si>
  <si>
    <t>Medir los asistentes actividades TM Academy.</t>
  </si>
  <si>
    <t>Contenidos producidos de TM Academy</t>
  </si>
  <si>
    <t xml:space="preserve">Medir los contenidos audiovisuales TM Academy. </t>
  </si>
  <si>
    <t>Sostenibilidad y Compromiso Social TM</t>
  </si>
  <si>
    <t>Medir las actividades de sostenibilidad y compromiso social</t>
  </si>
  <si>
    <t>Satisfacción colaboradores de Telemedellín</t>
  </si>
  <si>
    <t>Medir la satisfacción colaboradores de Telemedellín</t>
  </si>
  <si>
    <t>Personas impactadas en ruta de la felicidad</t>
  </si>
  <si>
    <t>Medir las personas impactadas con las actividades realizadas</t>
  </si>
  <si>
    <t>Practicantes</t>
  </si>
  <si>
    <t>Medir la contratación practicantes</t>
  </si>
  <si>
    <t>Utilidad antes de impuesto</t>
  </si>
  <si>
    <t>Evaluar la utilidad antes de impuesto</t>
  </si>
  <si>
    <t>Margen utilidad bruta</t>
  </si>
  <si>
    <t>Evaluar el margen utilidad bruta</t>
  </si>
  <si>
    <t>Gastos de funcionamiento</t>
  </si>
  <si>
    <t>Evaluar la ejecución de gastos de funcionamiento</t>
  </si>
  <si>
    <t>Ejecución de ingresos</t>
  </si>
  <si>
    <t>Medir la ejecución de ingresos</t>
  </si>
  <si>
    <t>Ejecución de egresos</t>
  </si>
  <si>
    <t>Medir la ejecución de egresos</t>
  </si>
  <si>
    <t>Ejecución de la inversión</t>
  </si>
  <si>
    <t>Medir la ejecución de la inversión</t>
  </si>
  <si>
    <t>Ingresos por contratos</t>
  </si>
  <si>
    <t>Medir los ingresos por contratos efectivos de cada vigencia</t>
  </si>
  <si>
    <t>Clientes satisfechos</t>
  </si>
  <si>
    <t>Medir la satisfacción de clientes de negocios y experiencias</t>
  </si>
  <si>
    <t xml:space="preserve">Nuevos productos y experiencias  </t>
  </si>
  <si>
    <t xml:space="preserve">Desarrollar nuevos productos y experiencias  </t>
  </si>
  <si>
    <t>Rentabilidad negocios y experiencias TM</t>
  </si>
  <si>
    <t>Evaluar la rentabilidad negocios y experiencias TM</t>
  </si>
  <si>
    <t>Indice de satisfacción Cliente interno</t>
  </si>
  <si>
    <t>Medir la satisfacción clientes internos</t>
  </si>
  <si>
    <t>Mapa de riesgos</t>
  </si>
  <si>
    <t>Revisar y/o actualizar los mapas de riesgos del área</t>
  </si>
  <si>
    <t>Actividades FURAG - MIPG</t>
  </si>
  <si>
    <t>Evaluar la ejecución actividades planeadas en Furag y MIPG</t>
  </si>
  <si>
    <t>Auditorías control interno</t>
  </si>
  <si>
    <t>Medir la elaboración y entrega de informes de auditorías, por el sistema de Control Interno a Telemedellín.</t>
  </si>
  <si>
    <t>Cumplimiento en el desarrollo del plan de trabajo de la OCI</t>
  </si>
  <si>
    <t>Realizar todas las actividades programadas en el plan para el año</t>
  </si>
  <si>
    <t>Revisar y/o actualizar los mapas de riesgos de Telemedellín</t>
  </si>
  <si>
    <t>Plan Anticorrupción</t>
  </si>
  <si>
    <t>Realizar seguimiento al plan de anticorrupción de Telemedellín</t>
  </si>
  <si>
    <t>Seguimientos a planes de mejoramiento e indicadores</t>
  </si>
  <si>
    <t>Revisar los informes de seguimientos a indicadores y planes de mejoramiento</t>
  </si>
  <si>
    <t>Cumplimiento PINAR</t>
  </si>
  <si>
    <t>Medir el cumplimiento del PINAR</t>
  </si>
  <si>
    <t>Flujo de tesorería mensualizado</t>
  </si>
  <si>
    <t>Generar los flujos de tesorería mensualizado</t>
  </si>
  <si>
    <t>Informe de costos</t>
  </si>
  <si>
    <t>Generar informe mensual de costos</t>
  </si>
  <si>
    <t>Plan de mantenimientos Sede</t>
  </si>
  <si>
    <t>Crear plan de mantenimiento Anualizado</t>
  </si>
  <si>
    <t>Informes de difusión de políticas del plan de desarrollo distrital en Telemedellín</t>
  </si>
  <si>
    <t>Difundir las políticas del plan de desarrollo distrital</t>
  </si>
  <si>
    <t>Manuales de estilo</t>
  </si>
  <si>
    <t>Construir los manuales de estilo para programas producidos por Telemedellín</t>
  </si>
  <si>
    <t>Capacitación en atención al publico</t>
  </si>
  <si>
    <t>Medir los eventos de capacitación en atención al publico</t>
  </si>
  <si>
    <t>Difusión de políticas institucionales</t>
  </si>
  <si>
    <t>Medir la ejecución del plan de difusión de políticas institucionales</t>
  </si>
  <si>
    <t>Gestión Free press Telemedellín</t>
  </si>
  <si>
    <t>Gestionar FreePress comunicacional de Telemedellín</t>
  </si>
  <si>
    <t>Procedimiento Canjes y Alianzas</t>
  </si>
  <si>
    <t>Revisar y/o actualizar el proceso de canjes y alianzas</t>
  </si>
  <si>
    <t>Rendición pública de cuentas</t>
  </si>
  <si>
    <t>Gobierno digital</t>
  </si>
  <si>
    <t>Medir  el alcance de resultados de Gobierno Digital en Furag</t>
  </si>
  <si>
    <t>Mantenimiento a equipos</t>
  </si>
  <si>
    <t>Medir la eficiencia en la gestión de los mantenimientos preventivos y correctivos solicitados</t>
  </si>
  <si>
    <t>Capacitación en habilidades blandas</t>
  </si>
  <si>
    <t>Lograr que cada colaborador participe en mínimo dos charlas en el año</t>
  </si>
  <si>
    <t>Cumplimiento del Plan de Bienestar Laboral</t>
  </si>
  <si>
    <t>Medir las actividades de bienestar laboral.</t>
  </si>
  <si>
    <t>Cumplimiento del plan de capacitación</t>
  </si>
  <si>
    <t>Medir las actividades del Plan de formación y capacitación</t>
  </si>
  <si>
    <t>Cumplimiento del plan de seguridad y salud en el trabajo</t>
  </si>
  <si>
    <t>Realizar seguimiento al Sistema de Gestión de Seguridad y salud en el trabajo.</t>
  </si>
  <si>
    <t>Inducción y reinducción</t>
  </si>
  <si>
    <t>Medir el % personas con procesos de inducción</t>
  </si>
  <si>
    <t>Tiquetera emocional</t>
  </si>
  <si>
    <t>Avance implementación MIPG</t>
  </si>
  <si>
    <t>Evaluar la implementación y seguimiento del MIPG</t>
  </si>
  <si>
    <t xml:space="preserve">Evaluación FURAG </t>
  </si>
  <si>
    <t>Obtener una alta calificación en el Formulario Único (FURAG)</t>
  </si>
  <si>
    <t>Generar el documento Informe de gestión Telemedellín</t>
  </si>
  <si>
    <t>Modelación de unidad de negocio ARTM</t>
  </si>
  <si>
    <t>Definir del modelo de negocio ARTM</t>
  </si>
  <si>
    <t>Defensa juidicial</t>
  </si>
  <si>
    <t xml:space="preserve">Intervenir en el 100% de procesos judiciales y extrajudiciales en los que intervenga el canal </t>
  </si>
  <si>
    <t>Manual de contratación</t>
  </si>
  <si>
    <t>Revisar y/o actualizar el manual de contratación</t>
  </si>
  <si>
    <t>PQRSD</t>
  </si>
  <si>
    <t>Medir las PQRSD respondidas en terminos de ley</t>
  </si>
  <si>
    <t>Generar y publicar informes de PQRSD</t>
  </si>
  <si>
    <t>Ranking en la encuesta “Cómo se informan los líderes”</t>
  </si>
  <si>
    <t>Promedio de las 20 emisiones más vistas del Sistema Informativo en Antioquia.</t>
  </si>
  <si>
    <t>Sumatoria horas estreno franja informativa</t>
  </si>
  <si>
    <t>Promedio de las 20 emisiones más vistas de la franja en Antioquia</t>
  </si>
  <si>
    <t>Sumatoria de horas que componen los programas de la franja</t>
  </si>
  <si>
    <t>Sumatoria de horas en parrilla de los programas que componen la franja</t>
  </si>
  <si>
    <t>Cantidad de contenidos compartidos</t>
  </si>
  <si>
    <t>Sumatoria de galardones en eventos locales, nacionales e internacionales</t>
  </si>
  <si>
    <t>Sumatoria de horas emitidas en la franja semanal</t>
  </si>
  <si>
    <t>∑(seguidores de red n x engagement de red n) / ∑seguidores de las redes</t>
  </si>
  <si>
    <t>Sumatoria de todos los seguidores y suscriptores de las redes sociales</t>
  </si>
  <si>
    <t>Promedio de tiempo de permanencia en la página</t>
  </si>
  <si>
    <t>Sumatoria de todos los visitantes en los canales de tráfico al portal</t>
  </si>
  <si>
    <t>Cantidad de nuevas plataformas para podcast y contenido transmedia</t>
  </si>
  <si>
    <t>Sumatoria de la monetización de todas las redes y plataformas del Canal (En dolares USD)</t>
  </si>
  <si>
    <t>Evaluación de percepción de favorabilidad de imagen de Telemedellín</t>
  </si>
  <si>
    <t>Sumatoria de participantes en la estrategia embajadores de marca</t>
  </si>
  <si>
    <t>Sumatoria de visitantes anuales al Tour Telemedellín.</t>
  </si>
  <si>
    <t>Sumatoria de eventos propios realizados en el Parque</t>
  </si>
  <si>
    <t>Sumatoria inversión económica en actualización tecnológica</t>
  </si>
  <si>
    <t>Proyectos que involucren los componentes de la cuarta revolución industrial</t>
  </si>
  <si>
    <t>Sumatoria de horas al aíre en el satélite</t>
  </si>
  <si>
    <t>Sumatoria de talleres realizados</t>
  </si>
  <si>
    <t>Sumatoria de personas asistentes a las actividades</t>
  </si>
  <si>
    <t>Sumatoria de contenidos audiovisuales realizados</t>
  </si>
  <si>
    <t>Sumatoria de actividades de sostenibilidad y compromiso social</t>
  </si>
  <si>
    <t>% de satisfacción global</t>
  </si>
  <si>
    <t>Sumatoria de colaboradores que participaron en actividades de bienestar/# de colaboradores totales) x 100 %</t>
  </si>
  <si>
    <t># de practicantes contratados/sobre # de vacante para practicantes) x 100%</t>
  </si>
  <si>
    <t>Resultado de la utilidad antes de impuesto</t>
  </si>
  <si>
    <t>(Utilidad operacional / Ingresos netos) x 100%</t>
  </si>
  <si>
    <t>(Gastos/ Ingresos netos) x 100%</t>
  </si>
  <si>
    <t>(Ingresos ejecutados / Ingresos presupuestados) x 100%</t>
  </si>
  <si>
    <t>(Egresos ejecutados / egresos presupuestados) x 100%</t>
  </si>
  <si>
    <t>(Egresos ejecutados de inversión / egresos presupuestados de inversión) x 100%</t>
  </si>
  <si>
    <t>Sumatoria de los ingresos por contratos efectivos cada vigencia (Facturados)</t>
  </si>
  <si>
    <t>(Clientes satisfechos / Clientes encuestados) x 100%</t>
  </si>
  <si>
    <t>Sumatoria de nuevos servicios y experiencias desarrollados y operando</t>
  </si>
  <si>
    <t>(Ingresos/(costos más gastos) -1) * 100%</t>
  </si>
  <si>
    <t>% de satisfacción por dependencia</t>
  </si>
  <si>
    <t>Mapas de riesgos revisado y/o actualizados</t>
  </si>
  <si>
    <t xml:space="preserve"># Actividades realizadas/# Actividades planeadas </t>
  </si>
  <si>
    <t># de auditorías realizadas / # auditorias programadas</t>
  </si>
  <si>
    <t>Actividades Terminadas / Actividades Programadas</t>
  </si>
  <si>
    <t># de mapas de riesgos revisados/ # de mapas de riesgos existentes</t>
  </si>
  <si>
    <t># Seguimientos al plan anticorrupción</t>
  </si>
  <si>
    <t># de indicadores con soportes / # de indicadores totales</t>
  </si>
  <si>
    <t># Flujos de tesorería / 12 meses</t>
  </si>
  <si>
    <t>Presentar 12 informes en el año</t>
  </si>
  <si>
    <t># plan de mantenimiento</t>
  </si>
  <si>
    <t># Informes de difusión de políticas.</t>
  </si>
  <si>
    <t># manuales de estilo / # programas emitidos en la vigencia</t>
  </si>
  <si>
    <t># Eventos de capacitación en atención al publico</t>
  </si>
  <si>
    <t>Cantidad Informes de difusión entregados</t>
  </si>
  <si>
    <t>Procedimientos actualizados relacionados con Canjes y/o alianzas</t>
  </si>
  <si>
    <t>Cantidad de informes de gestión expuestos a la ciudadanía</t>
  </si>
  <si>
    <t>% obtenido en calificación Furag en gobierno digital</t>
  </si>
  <si>
    <t>Casos cerrados/casos solicitados</t>
  </si>
  <si>
    <t>Asistencia a capacitaciones de habilidades blandas</t>
  </si>
  <si>
    <t># de actividades del plan de bienestar laboral ejecutadas / # de actividades del plan de bienestar laboral programadas</t>
  </si>
  <si>
    <t># de capacitaciones ejecutadas / # de capacitaciones programadas</t>
  </si>
  <si>
    <t># de actividades del plan de seguridad y salud en el trabajo ejecutadas / # de actividades del plan de seguridad y salud en el trabajo programadas</t>
  </si>
  <si>
    <t># Ejercicios de inducción o reinducción</t>
  </si>
  <si>
    <t># personas con inducción / # personas nuevos ingresos al canal.</t>
  </si>
  <si>
    <t>Implementación de la tiquetera</t>
  </si>
  <si>
    <t>Implementaciones ejecutadas / Implementaciones proyectadas X 100%</t>
  </si>
  <si>
    <t>Calificación institucional en el FURAG</t>
  </si>
  <si>
    <t>Actividades del plan anticorrupción ejecutadas / Actividades proyectadas</t>
  </si>
  <si>
    <t>Informe de modelo de negocio ARTM</t>
  </si>
  <si>
    <t xml:space="preserve">Procesos judiciales y extrajudiciales efectivamente atendidos / actuaciones judiciales y extrajudiciales notificados </t>
  </si>
  <si>
    <t>Revisiones o actualizaciones del manual de contratación</t>
  </si>
  <si>
    <t># de PQRS respondidas a tiempo 
 / # PQRS recibidas</t>
  </si>
  <si>
    <t>Numero de informes PQRSD publicados</t>
  </si>
  <si>
    <t>&gt;0</t>
  </si>
  <si>
    <t>&gt;26%</t>
  </si>
  <si>
    <t>&lt;=26%</t>
  </si>
  <si>
    <t>&gt;96%</t>
  </si>
  <si>
    <t>&gt;90%</t>
  </si>
  <si>
    <t>RESULTADO 2024</t>
  </si>
  <si>
    <t>Ayuda del  Cálculo</t>
  </si>
  <si>
    <t>Valor alcanzado en cada trimestre. Si no se evaluó, es cero "0"</t>
  </si>
  <si>
    <t>Valor ACUMULADO en el trimestre de evaluación.</t>
  </si>
  <si>
    <t>Mínimo</t>
  </si>
  <si>
    <t>Máximo</t>
  </si>
  <si>
    <t>Acumulado</t>
  </si>
  <si>
    <t>Suma</t>
  </si>
  <si>
    <t>Final año</t>
  </si>
  <si>
    <t>Promedio</t>
  </si>
  <si>
    <t>Categoría Interna</t>
  </si>
  <si>
    <t>PEI</t>
  </si>
  <si>
    <t>Plan acción</t>
  </si>
  <si>
    <t>Eficacia</t>
  </si>
  <si>
    <t>Eficiencia</t>
  </si>
  <si>
    <t>Efectividad</t>
  </si>
  <si>
    <t>Etiquetas de fila</t>
  </si>
  <si>
    <t>Total general</t>
  </si>
  <si>
    <t>ADMINISTRAR Y OPTIMIZAR EFICIENTEMENTE LOS RECURSOS FINANCIEROS</t>
  </si>
  <si>
    <t>AUMENTAR EL NIVEL DE DESEMPEÑO INDIVIDUAL Y COLECTIVO</t>
  </si>
  <si>
    <t>ELEVAR EL NIVEL DE COMPETITIVIDAD Y POSICIONAMIENTO DEL CANAL</t>
  </si>
  <si>
    <t>ELEVAR LA CAPACIDAD DE INNOVACIÓN, CALIDAD TÉCNICA Y AUDIOVISUAL</t>
  </si>
  <si>
    <t>INCREMENTAR EL NIVEL DE EFICIENCIA Y EFICACIA ADMINISTRATIVA Y OPERATIVA</t>
  </si>
  <si>
    <t>REALIZAR ALIANZAS ESTRATÉGICAS CON LA ALCADÍA Y SUS ENTES DESCENTRALIZADOS</t>
  </si>
  <si>
    <t>Suma de PONDERACIÓN</t>
  </si>
  <si>
    <t>Durante el primer trimestre del año, no se llevó a cabo la evaluación correspondiente al índice de satisfacción del cliente interno. 
El enfoque para este año ha sido ajustar los procesos de evaluación para asegurar que se obtenga una visión completa, permitiendo así captar las percepciones y resultados acumulados de todas las acciones implementadas durante el año, lo que garantiza que la evaluación no  este influenciada solo por factores temporales. Razón por la cual la evaluación del indicador se realizará en el trimestre final.</t>
  </si>
  <si>
    <t>Durante el segundo  trimestre del año, no se llevó a cabo la evaluación correspondiente al índice de satisfacción del cliente interno. Esta realizará al cierre del año , con el objetivo de ofrecer una visión más completa  de la calidad del servicio, que nos permitirá la identificación de oportunidades de mejora y fortalezas del área, que servirán como base para la planificación del próximo año.</t>
  </si>
  <si>
    <t>Durante el primer semestre del año, no se llevó a cabo la revisión ni actualización del Mapa de Riesgos del área, esto debido a  que los riesgos identificados previamente seguían vigentes, y no se identificaron factores críticos que justificaran una intervención inmediata en los primeros meses del año.</t>
  </si>
  <si>
    <t>Durante el segundo periodo, se llevó a cabo la revisión del Mapa de Riesgos del área, Este proceso de revisión incluyó la evaluación de cada uno de los riesgos previamente identificados, así como el análisis de posibles nuevas amenazas que pudieran haber surgido duarnte el año.
Como resultado de esta revisión, se determinó que no era necesario realizar actualizaciones en el Mapa de Riesgos, ya que siguen siendo pertinentes y no se han identificado variaciones significativas en su probabilidad o impacto.</t>
  </si>
  <si>
    <t>Durante el primer trimestre del año, se realizó el planteamiento inicial de la idea de negocio para la unidad ARTM:  ARTM se centra en la creación, diseño, fabricación y montaje de escenografías y sets para televisión y cine, así como la producción y montaje de stands para ferias y eventos en Medellín. Este servicio integral abarca desde la conceptualización inicial hasta la ejecución final, ofreciendo soluciones personalizadas que atienden las necesidades específicas de cada cliente.
Este proyecto tiene el potencial de establecerse como un líder en la industria de escenografía y montaje en Medellín, ofreciendo servicios de alta calidad y personalizados que atienden a una amplia gama de sectores y clientes.</t>
  </si>
  <si>
    <t>Para el segundo semestre, el enfoque se centró en la elaboración de un informe detallado que sirviera como la guía estructural del proyecto. El informe incluyó los siguientes elementos clave:
I. Resumen Ejecutivo del proyecto
II. Modelo Canvas
III. Análisis de la Industria
IV. Análisis de Mercado
V. Productos y Servicios
VI. Segmentación del Cliente
VII. Plan de Marketing
VIII. Logística y Plan de Operaciones
IX. Plan Financiero
 </t>
  </si>
  <si>
    <t>Durante el trimestre se elaboró el cronograma de implementación de las actividades relacionadas. Le ejecución y materialización de actividades se realizarán en los ultimos trimestres del año.</t>
  </si>
  <si>
    <t>La evaluación está prgoramada para el proximo trimestre</t>
  </si>
  <si>
    <t>Se realizó el diligenciamiento de la información del Furag, y se recibió el resultados por la función publica. El resultado es bueno, pero trae grandes retos de mejoramiento para el canal.</t>
  </si>
  <si>
    <t>La evlauación ya fue realizada, y el canal realiza los ajustes en actividades para la evaluación del proximo año.</t>
  </si>
  <si>
    <t>La medición esta programa para el ultimo trimestre del año.</t>
  </si>
  <si>
    <t>La rendición esta programa para el ultimo trimestre del año.</t>
  </si>
  <si>
    <t>La revisión de los mapas de riesgos está programado para el ultimo trimestre del año.</t>
  </si>
  <si>
    <t>Se realizaró el seguimiento al plan anticorrupción, verificando y dejando las evidencias de las actividades desarrolladas. En la carpeta de Calidad, se encuentra el seguimiento realizado.</t>
  </si>
  <si>
    <t>No se realizó seguimiento documentado, pero se continuaron con las actividades y tareas previamente establecidas.</t>
  </si>
  <si>
    <t>Se realizó evaluación y analisis para la actualización del manual de contratación, y estructuración de capacitaciones para derechos de autor</t>
  </si>
  <si>
    <t xml:space="preserve">Creación del cronograma para actualizar el manual de contratación. Se realizaron las capacitaciones de derechos de autor en mayo y junio de 2024 para las direcciones de Producción, Contenidos y Relaciones Corporativas. </t>
  </si>
  <si>
    <t>Reclamación y atenció aseguradora presentada el día 19 de febrero de 2024, derivada del contrato de arrendamiento.</t>
  </si>
  <si>
    <t xml:space="preserve">Durante el trimestre se presentaron 2 procesos. ( Responsabilidad Civil Extracontractual, Telemedellín radicó ante el juzgado escrito de contestación de demanda y excepciones previas el día 10 de abril de 2024) y (Acción de tutela , Camilo Andrés Pedraza Diaz, maxempleos-Vinculado: Telemedellín  El día 26 de abril de 2024 la parte demandante contestó las excepciones previas propuestas por TELEMEDELLÍN El día 06 de junio de 2024 Se remitió por competencia, y ahora se encuentra en el Juzgado 10 Administrativo)
</t>
  </si>
  <si>
    <t>Se ha realizado constantemente revisión del manual, sin actualización.</t>
  </si>
  <si>
    <t>Se ha realizado constantemente revisión del manual, sin actualización. Creación del cronograma con todas la direcciones de la Entidad para el mes de julio y agosto de 2024</t>
  </si>
  <si>
    <t>No requiere actualización porque no se presentan nuevos riesgos</t>
  </si>
  <si>
    <t>Se recibieron y respondieron 253 PQRSD entre el 1 de enero y el 31 de marzo del 2024 que reposan en la plataforma PQRSD.</t>
  </si>
  <si>
    <t>Se recibieron y respondieron 245 PQRSD entre el 1 de abril y el 30 de junio del 2024 que reposan en la plataforma PQRSD.</t>
  </si>
  <si>
    <t>Se realizaron y entregaron mes a mes los informes correspondientes a los cierres y cumplimiento de la plataforma PQRSD.</t>
  </si>
  <si>
    <t>La ejecución del proyecto de actualización tecnológica se viene desarrollando sin  novedad</t>
  </si>
  <si>
    <t>Aun no se han desarollados proyectos que involucren componentes de la cuarta revolución industrial</t>
  </si>
  <si>
    <t>No ha habido ninguna dificultad con la señal satelital</t>
  </si>
  <si>
    <t>Se han venido realizando las actividades planeadas durante el trimestre</t>
  </si>
  <si>
    <t>Aun no han salido los resultados del Furag</t>
  </si>
  <si>
    <t>No se evaluo este indicador durante el periodo</t>
  </si>
  <si>
    <t>Se han venido desrollando los mantenimientos con normalidad</t>
  </si>
  <si>
    <t>Se inició la planeación y estructuración de nuevos proyectos, sin embargo no se tienen ejecuciones completadas en el primer trimestre. Avances en desarrollos de Horas Extras, acceso, producción y equipos.</t>
  </si>
  <si>
    <t>Sumatoria de contenidos producidos</t>
  </si>
  <si>
    <t xml:space="preserve">Se tiene los siguientes por líneas: 
1. Agencia firmas 0 
2. Negocios audiovisuales $725.669.000
3. Pauta $61.065.327
4. Expriencias $8.181.954
5. Incentivos publicitarios $321.095.327 </t>
  </si>
  <si>
    <t>Se tiene los siguientes por líneas: 
1. Agencia firmas $5.889.723.336
2. Negocios audiovisuales $4.659.697.967
3. Pauta $128.286.202
4. Expriencias $9.428.571
5. Incentivos publicitarios $120.474.094</t>
  </si>
  <si>
    <t xml:space="preserve">Se tiene los siguientes por líneas: 
1. Agencia firmas $15.550.498.137
2. Negocios audiovisuales $66.470.400
3. Pauta $301.621.932
4. Expriencias $108.716.520
5. Incentivos publicitarios $64.295.674
Es posible aumentar el cumplimiento por la líneas de negocio agencia y central de medios, el valor presupuestado por pauta no es un valor real conforme a la realidad y las ventas enfocadas en el sector privado, en otra época se pudiera cumplir con pauta pagada con características públicas  </t>
  </si>
  <si>
    <t xml:space="preserve">No se ha implementado un sistema de medición de satisfacción de clientes, se deberá plantear la estrategia de medición por cada línea de negocio </t>
  </si>
  <si>
    <t xml:space="preserve">Sólo se relaciona el alquiler de espacios </t>
  </si>
  <si>
    <t xml:space="preserve">Se desarrolla un portafolio de experiencias empresariales en dos frentes: 1. Bienestar - deportivas 2. Académicas y cursos dictados con nuestra capacidad instalada </t>
  </si>
  <si>
    <t xml:space="preserve">Esta medición es general y se hace finalizando cada anualidad </t>
  </si>
  <si>
    <t xml:space="preserve">No se hizo revisión o actualización </t>
  </si>
  <si>
    <t xml:space="preserve">Se hizo la revisión y actualización según los criterios establecidos </t>
  </si>
  <si>
    <t>Para el primer trimestre la disminución en los costos y gastos hicieron que se viera reflejada utilidad del ejercicio</t>
  </si>
  <si>
    <t>El inicio de la nueva parrilla de Televisión, hizo que los costos y gastos aumentaran mientras que, los contratos interadministrativos comenzaron a ejecutarse al final del segundo trimestre por lo que los ingresos percibidos a la fecha no alcanzan a suplir los gastos</t>
  </si>
  <si>
    <t>El cambio de administración hizo que la firma de los contratos interadministrativos fuera más lenta, por lo que al primer trimestre solo se habían firmado dos contratos interadministrativos. Los demás ingresos proceden de ordenes de servicios con privados</t>
  </si>
  <si>
    <t>El cambio de administración hizo quelos contratos interadministrativos comenzaron a ejecutarse al final del segundo trimestre por lo que los ingresos percibidos a la fecha no alcanzan a suplir los gastos.</t>
  </si>
  <si>
    <t>El cambio de administración hizo quelos contratos interadministrativos comenzaron a ejecutarse en el segundo trimestre por lo que los ingresos percibidos a la fecha no alcanzan a suplir los gastos.</t>
  </si>
  <si>
    <t>La ejecución de ingresos refleja los pocos contratos firmados a la fecha de corte, donde en su mayoría los ingresos corresponden a transferencias municipales, recursos del Balance e ingresos por ordenes de servicio con privados</t>
  </si>
  <si>
    <t>La ejecución de ingresos aumenta con los contratos firmados a la fecha de corte, auque históricamente la mayor ejecución se ve reflejada en el segundo semestre del año.</t>
  </si>
  <si>
    <t>La ejecución de egresos es mayor a la de ingresos ya que desde el inicio se deben comprometer recursos para contratos altos como la empresa de servicios temporales, contratos de mantenimiento y demás gastos de funcionamiento</t>
  </si>
  <si>
    <t>La ejecución de egresos es mayor a la de ingresos ya que con el inicio de los contratos administrativos que en su mayoría son de administración delegada se deben comprometer recursos para la ejecución de dichos contratos y los demás contratos propios del canal para su funcionamiento</t>
  </si>
  <si>
    <t>La ejecución de la inversión es alta, teniendo en cuenta que son recursos que se disponenen su mayoría para la producción de productos audiovisuales, esto incluye los honorarios que se deben pagar por la empresa temporal como por prestación de servicios y de planta.</t>
  </si>
  <si>
    <t>La ejecución de la inversión es alta, teniendo en cuenta que son recursos que se disponenen su mayoría para la producción de productos audiovisuales, esto incluye los honorarios que se deben pagar por la empresa temporal como por prestación de servicios y de planta y se compromenten los recursos desde principio del año</t>
  </si>
  <si>
    <t>Se tiene proyectado la ejecución para el último trimestre del año</t>
  </si>
  <si>
    <t>Se han realizado los boletines de tesorería mensualmente</t>
  </si>
  <si>
    <t>Se planea hacer durante el último trimestre del año</t>
  </si>
  <si>
    <t>Se han realizado los informes de costos mensualmente</t>
  </si>
  <si>
    <t>Se tiene proyectado la revisión en el ultimo trimestre</t>
  </si>
  <si>
    <t>Para el 2024 se tiene proyectado realizar 67 mantenimientos entre preventivos y correctivos, para el primer trimestre no se contaba con la persona encargada de coordinar la sede, por lo que la contratación fue más lenta</t>
  </si>
  <si>
    <t>Para el segundo trimestre se continuó con los mantenimientos contratados desde inicio del año y se adelantó los procesos de contratación para realizar los demás mantenimientos de la sede</t>
  </si>
  <si>
    <t xml:space="preserve">Duurante este primer trismestre del año implemnetamos una acción clave para el compromiso social que refleja nuestra identidad como empresa, la acción estuvo orientada con el lanzamiento de un programa de voluntariado corporativo,  lo que permitio a nuestro colaboradores dedicar tiempo para darle amor a nuestro parque Gabriel Garcia Marquez. </t>
  </si>
  <si>
    <t xml:space="preserve">La primera accion estuvo enfocada en reducir nuestra huella ambiental mendiante la iplemtación de una campaña en nuestro canal. La campaña Enciende tu conciencia. A través de esta iniciativa logramos involucrar activamente a nuestros colaboradores. </t>
  </si>
  <si>
    <t>Durante el primer trimestre no se llevo a cabo medición de satisfacción.</t>
  </si>
  <si>
    <t>A través de una encuesta realizada en julio y agosto de 2024  respondida por 144 colaboradores que midió la satisfacciòn del primer semestre, se obtuvo un promedio de 82%  ante la medición de impacto positivo de la calidad de vida, el interés en las actividades realizadas y el cumplimiento de las expectativas.  Evidencia: (\\alpha\gestionhumana\2024\BIENESTAR E INCENTIVOS\INDICADORES PEI/Indicadores PEI _ Satisfacción _ V1)</t>
  </si>
  <si>
    <t>Aunque se llevó a cabo algunas iniciativas de agradecimiento para los colaboradores, especialmente del Área de Producción, estas no estaban incluidas en el plan de bienestar, durante este período se inició el proceso de diseño del mismo.</t>
  </si>
  <si>
    <t>Entre los diferentes eventos realizados, el que logró captar la mayor atención fue, sin duda, la celebración del Día de la Madre y del Padre, en donde participaron 93 personas. Evidencia: (\\alpha\gestionhumana\2024\BIENESTAR E INCENTIVOS\INFORMES DE GESTIÓN/Informe de gestión_ segundo trimestre_ Bienestar)</t>
  </si>
  <si>
    <t>Para el primer trimestre hubo 2 solicitudes de practicantes del área de contenidos y distribución, específicamente para el área digital. En marzo se realizó los convenios de practica para cubrir estas dos plazas.</t>
  </si>
  <si>
    <t>En el segundo trimestre del año se realizaron 6 covenios de practica, para las áreas de contenidos y distribución, producción y relaciones corporativas, lo que representa que se cumplió con las seis solicitudes generadas. Evidencia: (\\alpha\gestionhumana\2024\LABORATORIO DE PRACTICAS\PRACTICANTES/CONSOLIDADO PRACTICANTES)</t>
  </si>
  <si>
    <t>Según cronograma de actividades de MIPG, todas las actividades tienen como fecha de entrega julio, noviembre y diciembre de 2024</t>
  </si>
  <si>
    <t>Para el primer trimestre del año no se programaron capacitaciones en habilidades blandas. Evidencia: (\\alpha\gestionhumana\2024\CAPACITACIÓN)</t>
  </si>
  <si>
    <t>Para el segundo trimestre del año no se programaron capacitaciones en habilidades blandas. Evidencia: (\\alpha\gestionhumana\2024\CAPACITACIÓN)</t>
  </si>
  <si>
    <t>Durante este periodo, no se programaron actividades de bienestar, aunque se inició la construcción y ajuste del plan existente.</t>
  </si>
  <si>
    <t>Para el primer trimestre del año se programaron y se realizaróm 4 capacitaciones, entre febrero y marzo, en enero no se concerto formaciones, Evidencia: (\\alpha\gestionhumana\2024\CAPACITACIÓN/Capacitación Telemedellín 2024)</t>
  </si>
  <si>
    <t>Para el segundo trimestre del año se programaron 15 capacitaciones de las cuales se realizaron 13 capacitaciones, las dos faltantes fueron reprograadas por el proveedor. Evidencia: (\\alpha\gestionhumana\2024\CAPACITACIÓN/Capacitación Telemedellín 2024)</t>
  </si>
  <si>
    <t>En el primer trimestre del año se programaron 57 actividades del plan de trabajo de seguridad y salud en el trabajo y se ejecutaron 52 actividades, dentro de los cuales se encuentra el registro anual de autoevaluación del SG-SST ante el Ministerio de Trabajo, roles y responsabilidades de los empleados en SST, el planteamiento de los objetivos, entro otros temas de cumplimiento normativo. Evidencia: (\\alpha\gestionhumana\Sistema de Gestión de Seguridad y Salud en el Trabajo\1. PLANIFICAR\16. Plan Anual de Trabajo\2024/FT-GH-SST-07 Plan de Trabajo SST Telemedellín 2024)</t>
  </si>
  <si>
    <t>En el segundo trimestre del año se programaron 77 actividades del plan de trabajo de seguridad y salud en el trabajo y se ejecutaron 63 actividades, dentro de los cuales se encuentra la política de seguridad y salud en el trabajo, la contratación de los servicios de exámenes médicos ocupacionales para el personal de planta, mecanismos de comunicación para los trabajadores, entro otros temas de cumplimiento normativo. Evidencia:  (\\alpha\gestionhumana\Sistema de Gestión de Seguridad y Salud en el Trabajo\1. PLANIFICAR\16. Plan Anual de Trabajo\2024/FT-GH-SST-07 Plan de Trabajo SST Telemedellín 2024)</t>
  </si>
  <si>
    <t>Para el primero trimestre del año ingresaron 21 personas nuevas al canal de los cuales se le realizó la inducción a 15 de estas, obteniendo un porcentaje de cumplimiento del 71%, es preciso indicar que 6 personas corresponden a planta y 15 personas a la temporal. Evidencia:  (\\alpha\gestionhumana\Sistema de Gestión de Seguridad y Salud en el Trabajo\1. PLANIFICAR\10. Inducción y Reinducción en Sistema de Gestión de Seguridad y Salud en el Trabajo SG-SST\1. Inducción/Evidencia inducción)</t>
  </si>
  <si>
    <t>Para el segundo trimestre del año ingresaron 16 personas nuevas al canal de las cuales a 15 personas se les realizó la inducción 93%, es preciso mencionar que 1 persona corresponde a planta y 15 personas a la temporal. Evidencia:  (\\alpha\gestionhumana\Sistema de Gestión de Seguridad y Salud en el Trabajo\1. PLANIFICAR\10. Inducción y Reinducción en Sistema de Gestión de Seguridad y Salud en el Trabajo SG-SST\1. Inducción/Evidencia inducción)</t>
  </si>
  <si>
    <t xml:space="preserve">No se realizó revisión del mapa de riesgos en este trimestre, se planea realizar la revisión en el último trimestre </t>
  </si>
  <si>
    <t>Del 7 al 14 de marzo, el Área de Planeación realizó una encuesta para analizar la dinámica de la entidad y las necesidades de los colaboradores. Esto proporcionó información valiosa para el diseño la tiquetera emocional.  Evidencia: (\\alpha\gestionhumana\2024\BIENESTAR E INCENTIVOS\TIQUETERA DE LA FELICIDAD TM/Tabulación Encuesta PEI Interna y Externa)</t>
  </si>
  <si>
    <t>Este trimestre se comenzó con la búsqueda de información para la "Tiquetera de la felicidad TM" con el apoyo de entidades públicas, considerando que sólo 31 colaboradores son directos en Telemedellín, y el 87% trabaja bajo modalidades de obra labor y prestación de servicios. Evidencia: (\\alpha\gestionhumana\2024\BIENESTAR E INCENTIVOS\TIQUETERA DE LA FELICIDAD TM)</t>
  </si>
  <si>
    <t>RESPONSABLE: Gerencia Telemedellín</t>
  </si>
  <si>
    <t>PROCESO: Direccionamiento estratégico.</t>
  </si>
  <si>
    <t>0.16%</t>
  </si>
  <si>
    <t>0.41%</t>
  </si>
  <si>
    <t>0.76%</t>
  </si>
  <si>
    <t xml:space="preserve">Para el primer Trimestre del año, en el indicador de talleres realizados de Academy, se realizaron 3 talleres. Expresión corporal, Manejo de la voz y manejo de camara. Los 3 talleres tuvieron lugar en el mes de marzo y 50 personas paraticiparon de estos talleres. </t>
  </si>
  <si>
    <t>20 jovenes asistieron a 3 talleres que les permitieron fortalecer habilidades y conocimientos en areas relevantes a su profesión.</t>
  </si>
  <si>
    <t>Se empieza a reactivar canal de Youtube</t>
  </si>
  <si>
    <t>Creación de perfiles en nuevas plataformas para el proyecto sombrilla Laboratorio Podcasts Telemedellín</t>
  </si>
  <si>
    <t>No se registró este valor durante el primer trimestre.</t>
  </si>
  <si>
    <t xml:space="preserve">El aumento en la monetización se debe al aumento de sesiones al portal y a las redes sociales. </t>
  </si>
  <si>
    <t>No se realizó la medición durante el primer trimestre.</t>
  </si>
  <si>
    <t>Se evidencia crecimiento</t>
  </si>
  <si>
    <t>El crecimiento en las sesiones de la página web se deben a que la frecuencia de publicacion de noticias ha incrementado en un 120%</t>
  </si>
  <si>
    <t>En el primer trimestre no se había reorientado ni activado la estrategia digital.</t>
  </si>
  <si>
    <t>El descenso en el tiempo de permanencia se puede explicar por la implementación de los cambios en el portal que se empezaron a realizar durante este período.</t>
  </si>
  <si>
    <t xml:space="preserve">El tiempo de permanencia en la página aumentó su promedio por las transmisiones de Feria de Flores. </t>
  </si>
  <si>
    <t>La medición es publicada al finalizar el año</t>
  </si>
  <si>
    <t>No se contaba con la herramienta para realizar la medición de audiencias.</t>
  </si>
  <si>
    <t>Superamos la meta propuesta, gracias a los cambios de horario y mejoras implementadas para el fortalecimiento del Sistema Informativo. Esperamos continuar con esta tendencia.</t>
  </si>
  <si>
    <t>En el segundo trimestre aumentamos las horas en la franja informativa pero no logramos la meta alcanzada, hace falta reforzar las horas de estreno con programas especiales y avances informativos para cumplir con la meta.</t>
  </si>
  <si>
    <t>En este trimestre estuvimos cerca de la meta propuesta, se hace necesario seguir trabajando arduamente en formatos atractivos para alcanzarla.</t>
  </si>
  <si>
    <t>En el primer trimestre sobrepasamos la meta propuesta, esperamos continuar con la tendencia evidenciada.</t>
  </si>
  <si>
    <t>En el segundo trimestre aumentamos las horas en esta franja y por ende cumplimos con la meta que se propuso.</t>
  </si>
  <si>
    <t xml:space="preserve">El el primer trimestre estuvimos por debajo de la meta propuesta, pues no habían comenzado los programas institucionales y de Comunicación Pública que hacen parte de la frannja. </t>
  </si>
  <si>
    <t>En el segundo trimestre aumentamos las horas en esta franja pero aún es necesario incluir más programación relacionada con la franja para cumplir con la meta al final del año.</t>
  </si>
  <si>
    <t>Durante el primer trimestre no se realizaó ninguna gestión para reactivar las alianzas pues el equipo de trabajo no se había conformado.</t>
  </si>
  <si>
    <t>Durante este período se realizó reunión con la Red TAL y se reactivó el vínculo con ATEI pero aún no contamos con ninguna producción propia para intercambio de contenido.</t>
  </si>
  <si>
    <t>No se realizó ninguna postulación ni participación.</t>
  </si>
  <si>
    <t>En el primer trimestre no había iniciado el proyecto</t>
  </si>
  <si>
    <t>En el segundo trimestre no había iniciado el proyecto.</t>
  </si>
  <si>
    <t>En el segundo trimestre no había iniciado el proyecto</t>
  </si>
  <si>
    <t>En el primer trimestre no se había reestructurado el área ni reorientado la estrategia digital.</t>
  </si>
  <si>
    <t>Durante este período comoenzó la planeación y la reactivación de la estrategia digital, logrando los primeros resultados en materia de engagement.</t>
  </si>
  <si>
    <t xml:space="preserve">El crecimiento de la comunidad se debe a el contenido por programas y nichos. Se están creando comunidades por medio de listas de reproducción en cada una de las redes sociales. </t>
  </si>
  <si>
    <t>este trimestre no se realizaron actividades de esta linea</t>
  </si>
  <si>
    <t>Se rindio el informe del FURAG</t>
  </si>
  <si>
    <t>Se realizo la auditoria ala gestion contractual</t>
  </si>
  <si>
    <t>Se realizaron actividades de las planeadas para el periodo como son evaluacion independiente del sistema de C.I, Rendicion derechos de autor, Actividesdes de gestion institucional como la rendicion de cuentas, se rindio el control interno contable.</t>
  </si>
  <si>
    <t>Se realizaron 10 actividades de las planeadas para el periodo como son  Actividesdes de gestion institucional en compañía de gestion humana, se rindio ITA, se realizo arqueo a la cja menor, se verifico el BDME, se verifico las PQRS</t>
  </si>
  <si>
    <t>Se ralizo el seguimiento al plan anticorrupcion y atencion al ciudadano, donde se pudo evidencia que hay 2 activades que no fueron cumplidaspor parte de los lideres del proceso</t>
  </si>
  <si>
    <t>Se rendido en la pagina de gestion transparente en la rendicion anual el 15 de febrero</t>
  </si>
  <si>
    <t>Se realizo el seguimiento al plan de mejoramiento suscrirto con la contraloria distrital de medellin y fue rendido en la pagina de gestion transparente</t>
  </si>
  <si>
    <t xml:space="preserve">Durante este trimestre estabamos en la creacion del proyecto de Academy Inspira </t>
  </si>
  <si>
    <t xml:space="preserve">En este trimestre, se realizaron las invitaciones y desarrollos tecnicos para llevar a cabo las Charlas Inspira. Que son productos audiovisuales que entregan a la audiencia informacion y formacion. </t>
  </si>
  <si>
    <t>No se realizó.</t>
  </si>
  <si>
    <t xml:space="preserve">No se había definido política de informees. </t>
  </si>
  <si>
    <t xml:space="preserve">Se realizaron los dos informes pendientes. </t>
  </si>
  <si>
    <t>No se había definido nueva programación.</t>
  </si>
  <si>
    <t>Comienza a renovarse la parrilla y se definen los nuevos programas.</t>
  </si>
  <si>
    <t>Se establece esta tarea para entrega en el último trimestre y se comienza con la construcción de los Manuales de Estilo de los nuevos programas.</t>
  </si>
  <si>
    <t>No se había definido esta tarea.</t>
  </si>
  <si>
    <t xml:space="preserve">Se recibe la instrucción de realizar esta revisión y se comienza con el proceso. </t>
  </si>
  <si>
    <t>METAS</t>
  </si>
  <si>
    <t>OBJETIVOS ESTRATEGICOS TELEMEDELLÍN</t>
  </si>
  <si>
    <t>LINEAS DEL PLAN ESTRATÉGICO DE TELEMEDELLÍN (PEI)</t>
  </si>
  <si>
    <t>Total alcanzado ponderado</t>
  </si>
  <si>
    <t xml:space="preserve">No se avaluó el primer o segundo trimestre, la referencia de este indicador actualmente es la encuesta de percepción ciudadana Medellín Cómo Vamos la cuál sale de manera anual el mes de octubre. </t>
  </si>
  <si>
    <t xml:space="preserve">Mayita personaje es la primera embajadora de la marca del canal,  fue catalogada desde las redes sociales de Telemedellín, el portal web del Canal y de la Alcaldía. Ya cuenta con el reconocimiento en las calles de la ciudad que la validan como un referente de marca, la cuál se encargó en eventos y activaciones de marca de llevar elementos promocionales y hablar sobre programación. </t>
  </si>
  <si>
    <t xml:space="preserve">Hernán Usquiano, referente del canal en una comunidad de adultos mayores, se consolidó durante este segundo trimestre como embajador de la marca, desde un guión en sus propias redes como validador, referentes en salidas y dentro de los espacios indicados fue vocero de mensajes claves para generar posicionamiento y afinidad de sus públicos con lo que el representa como embajador de marca.  </t>
  </si>
  <si>
    <t xml:space="preserve">Recibimos instituciones educativas, universidades, televidentes, grupos familiares. </t>
  </si>
  <si>
    <t xml:space="preserve">Durante este trimestre logramos captar mayores visitas de grupos de colegios privados, desarrollamos la propuesta para que las empresas apadrinen fundaciones, realizamos talonarios de descuentos que fueron entregados en eventos de merca, hoteles y hostales cercanos para incrementar públicos y turistas.  </t>
  </si>
  <si>
    <t xml:space="preserve">Se realizó una actividad propia del canal con el apoyo y como media partner de expofitness, el evento llamado "Medellín wellness week", contó con activiades enfocadas en salud y bienestar, se convocaron por primera pantalla y redes públicos del canal y se realizaron charlas, entrenamientos, jornadas de yoga. el público asistente fue aproximadamente 600 personas.  </t>
  </si>
  <si>
    <t xml:space="preserve">Se llevaron a cabo 3 eventos de mascotas al parque, se reactivó esta propuesta de evento gracias a la comunidad que se logra captar con eventos segmentados, durante el trimestre se calculó la asistencia de 3000 personas a la jornada en donde se ofrecieron servicios para las mascotas y ofertas gastronómicas. </t>
  </si>
  <si>
    <t xml:space="preserve">Se realizó una campaña recalcando la importancia del diligenciamiento a tiempo de los formatos y procesos en línea, además de la importancia en tener en cuenta los lineamientos que orientan a las entidades en el mejoramiento de su gestión para el cumplimiento de las metas institucionales  </t>
  </si>
  <si>
    <t xml:space="preserve">Se desarrolló la definición del plan de comunicaciones para la divulgación del PEI, en donde se estableció un cronograma de trabajo para los trimestres siguientes. </t>
  </si>
  <si>
    <t xml:space="preserve">Se realizó protocolo de atención y se capacitó a la recepcionista de la entidad para la correcta atención al público del canal. </t>
  </si>
  <si>
    <t xml:space="preserve">Se realizó una reunión con la recpecionistas, las personas de servicios generales que reemplazan en la recepción y el personal de vigilancia y se les socializó el protocolo de atención a visitantes, usuarios y ciudadanos. </t>
  </si>
  <si>
    <t xml:space="preserve">Se llevaron a cabo charlas, realización de piezas gráficas, implementación de estrategias BTL para divulgar temas como: Ciber Seguridad, Beneficios Telemedellín, COPASS. </t>
  </si>
  <si>
    <t xml:space="preserve">Llevamos a cabo la difuón de campañas institucionales tales como: Responsabilidad Social, sosteninilidad, residuos y orden dentro de las instalaciones, PEI, salud y seguridad en el trabajo, SST. </t>
  </si>
  <si>
    <t xml:space="preserve">El canal contó con publicaciones en medios tales como: RCN, Caracol, Vivir en el Poblado, Minuto 30, Portal CNC, la FM, la Mega, el Colombiano, hora 13 Noticias.  Tema: Telemedellín Academy.     </t>
  </si>
  <si>
    <t xml:space="preserve">Rondas de medios y free press en: Caracol Radio Latina Stereo Estrella Estereo Minuto 30, IFM Noticias, Blu Radio, El Colombiano - Nos enteramos Qué - la Mega, Radio Fantástica, Tropicana, Alfa Estereo. Temas: Lanzamiento de nueva parilla de programación, Noticias Telemedellín, Tour Telemedellín, Academy Kids. </t>
  </si>
  <si>
    <t xml:space="preserve">Se define este año realizar de manera anual para generar un mayor impacto. Por tal razón este año se llevará a cabo en el mes de diciembre. </t>
  </si>
  <si>
    <t xml:space="preserve">Se define realizar de manera anual para generar un mayor impacto y asertividad en las muestras. </t>
  </si>
  <si>
    <t xml:space="preserve">Se revisaron cada uno de los items que componen el mapa de riesgos para el área, los cuales fueron actualizados según la dinámica actual y el manejo de las relaciones con los públicos internos y externos. </t>
  </si>
  <si>
    <t xml:space="preserve">Se estructura el procedimiento de canjes de forma más completa y organizada. En la actualidad se definen como alianzas, y se establece un formato que incluye la información de las partes y valida que los valores de los implicados correspondan y se ajusten exactamente a los servicios prestados.  </t>
  </si>
  <si>
    <t xml:space="preserve">Se establece unos lineamientos para mejorar las clausulas de los formatos, permitiendo garantizar la seguridad en el cumplimiento de las obligaciones entre ambas partes. Se establecen carpetas numeradas por alianza que contienen la propuesta, Rut, formato yb evidencias. </t>
  </si>
  <si>
    <t xml:space="preserve">Se realiza un informe de gestión desde la Alcaldía de Medellín en donde se solicita al canal los hitos del trimestre para poder proyectarlos en los comunicados de prensa e informes y balances del Alcalde.  </t>
  </si>
  <si>
    <t xml:space="preserve">Se envian unos hitos a la Alcaldía de Medellín en donde se referencias unos hitos de gestión del segundo trimestre que son proyectados es los comunicados de prensa e informes y balances del Alcalde.  </t>
  </si>
  <si>
    <t>Meta alcalzada</t>
  </si>
  <si>
    <t>Suma de Total alcanzado ponderado</t>
  </si>
  <si>
    <t xml:space="preserve">Retroalimentación de las áreas en relación con el nuevo manual de contratación y los insumos que debemos tener para la creación del borrador inicial. </t>
  </si>
  <si>
    <t>Durante el trimestre se presentaron alegatos en el marco de un proceso administrativo sancionatorio adelantadado por el Consejo Nacional Electoral, el día 06 de noviembre de 2024. La entidad presentó recurso de resposición en contra de Resolución que estableció cuota de aprendices.</t>
  </si>
  <si>
    <t>Se recibieron y respondieron 259 PQRSD entre el 1 de julio y el 30 de septiembre del 2024 que reposan en la plataforma PQRSD.</t>
  </si>
  <si>
    <t>Durante el segundo trimestre, se realizaron 1 taller dirigido para niños y el proceso de Academy Kids, en el cual los niños aprendieron sobre manejo de la voz y la respiracion. Sobre improvisacion y como estar en camara.</t>
  </si>
  <si>
    <t>Durante el tercer  trimestre del año, no se llevó a cabo la evaluación correspondiente al índice de satisfacción del cliente interno. Esta realizará al último trimestre del año , con el objetivo de ofrecer una visión más completa  de la calidad del servicio, que nos permitirá la identificación de oportunidades de mejora y fortalezas del área, que servirán como base para la planificación del próximo año.</t>
  </si>
  <si>
    <t>En el tercer trimestre se revisó el documento elaborado, se espera realizar los últimos ajustes al documento en el cuarto trimestre.</t>
  </si>
  <si>
    <t>5/16.Se ha avanzado en las actividades programadas, y seguimiento a su ejecución.</t>
  </si>
  <si>
    <t>La ejecución  del proyecto de actualización tecnológica se ha visto afectada por los recursos de caja de la Entidad</t>
  </si>
  <si>
    <t>Se logro aumentar la evaluación de la politica de Gobierno Digital frente al año anterior</t>
  </si>
  <si>
    <t xml:space="preserve">Se consolido una estrategia de Engagement debido a las transmisiones de los eventos de ciudad. La feria de las flores fue el evento que volvió a enamorar a los seguidores y suscriptors de nuestro canal. </t>
  </si>
  <si>
    <t xml:space="preserve">El crecmiento de la comunidad se debe a los eventos de ciudad, principalmente la Feria de las Flores y las transmisiones de todos los desfiles. </t>
  </si>
  <si>
    <t xml:space="preserve">Se realizó el lanzamiento de HABLEMOS SIN DRAMA, el Podcast digital de Telemedellin. </t>
  </si>
  <si>
    <t xml:space="preserve">Este trimestre aumentamos en monetización debido a el trafico por los eventos de Ciudad y la cantidad de contenidos generados en cada uno de los eventos como Feria de Flores y Altavoz. </t>
  </si>
  <si>
    <t>La medición fue publicada de una manera distinta a la presentada el año pasado. Estamos estableciendo contacto directo con la firma encuestadora para verificar de qué manera es posible acceder a los datos completos, y si estos son distintos a los entregados al públio externo.</t>
  </si>
  <si>
    <t>La medición fue publicada de una manera distinta a la presentada el año pasado. Estamos estableciendo contacto directo con la firma encuestadora para verificar de qué manera es posible acceder a los datos completos, y si estos son distintos a los entregados al público externo.</t>
  </si>
  <si>
    <t>Seguimos creciendo en audiencia y consolidando ambas emisiones semanales de nuestro Noticiero, pero además hemos fortalecido la inmediatez para la reacción en vivo y el cubrimiento de los hechos de última hora, aumentado la frecuencia de los Avances Informativos y reforzado la promoción del sistema informativo a través de nuevas promos con su director y sus presentador@s.</t>
  </si>
  <si>
    <t xml:space="preserve">Nos aceramos a la meta trimestral gracias a los programas Especiales de Noticias Telemedellín, y a los cubrimientos informativos de nuestro Sistema. Sin embargo, habíamos previsto el comienzo del programa informativo de la mañana, el cual por temas presupuestales aún no ha podido inciarse.  Por lo tanto  debemos seguir fortaleciendo la generación horas estreno y nuevos contenidos que entren a sumar a esta franja. </t>
  </si>
  <si>
    <t>Superamos, casi que duplicando la metra propuesta gracias a los nuevos contenidos y formatos que se van posicionando dentro de esta franjas de nuestra parrilla de programación.</t>
  </si>
  <si>
    <t>En el tercer trimestre superamos ya la meta anual, lo cual demuestra el compromiso de aumentar la cantidad, calidad y frecuencia de nuestros programas contenidos en esta franja.</t>
  </si>
  <si>
    <t>Casi triplicamos el númer de horas de la franja en este tercer trimestre, lo cual demuestra nuestra sólida relación con secretarías y entidades descentralizadass del conglomerado público, para quienes nuestra pantalla vuelve a ser ventana de distribución fundamental de sus contenidos.</t>
  </si>
  <si>
    <t>Durante el tecer trimestre se avanzó en la reactivación de la membresía de ATEI para consolidar en el último trimestre el envío de las primeras notas que propondremos para el Noticiero Científico y Cultural Iberoamericano.</t>
  </si>
  <si>
    <t xml:space="preserve">Obtuvimos, en el marco del BAM 2024 en Bogotá, el galardón de TAL con motivo de los 70 años de la Televisión Colomlbiana. </t>
  </si>
  <si>
    <t>Luego del lanzamiento del proyecto de Laboratorio Podcast, hemos venido cumpliendo con las horas de la franja semanal que nos habíamos propuesto.</t>
  </si>
  <si>
    <t>Durante el tercer trimestre y luego del lanzamiento y consolidación de nuestra marca Laboratorio Podcast, hemos realizado producciones para diferentes empresas y entidades externas, tales como Secretaría de Cultura (Feria del Libro); UPB, Expo Camacol y Crystal.</t>
  </si>
  <si>
    <t xml:space="preserve">Durante el 3 trimestre, realizamos 3 talleres. 1 de direccion de cine y t.v. que tuvo lugar con el director de cine Juan Zapata y 10 jovenes participaron del mismo. El segundo taller estuvo dirigido a los Medios Alternativos Independientes y Comunitarios y la tematica fue TV pública y contenidos de valor.  El tercer taller, fue duante un encuentro académico y fue de Marketing digital para medios de comunicación. En estos ultimos dos talleres participaron 50 personas. </t>
  </si>
  <si>
    <t xml:space="preserve">Durante este periodo de tiempo, se realizaron 3 encuentros académicos, impactando a 60 personas de diferentes edades cuyo propósito fue profundizar en sus conocimientos y actividades diarias para potenciar su labor como profesionales en las diferentes areas comunicaciones y audiovisuales. </t>
  </si>
  <si>
    <t xml:space="preserve">Durante este tiempo iniciamos con la grabacion y emisión de las charlas Inspira, programas televisivos tipo TED, con líderes e invitados inspiradores de nuestra región.  Realizamos 5 de ellos, con 5 personajes que cuentan sus historias y nos ayudan acercar a nuestra audiencia, entregando informacion y formacion. Con este espacio creamos contenidos de valor que seguirán posicionando a nuestro canal generador de formación y contenidos multiplataforma. </t>
  </si>
  <si>
    <t>Se realizó el informe correspondiente al trimestre.</t>
  </si>
  <si>
    <t>Durante el tercer trimestre no se realizó la medición de satisfacción, ya que está programada de manera semestral. Por lo tanto, al finalizar el año se obtendrá el porcentaje de satisfacción correspondiente al tercer y cuarto trimestre.</t>
  </si>
  <si>
    <t>En este trimestre, se llevaron a cabo varios eventos con una destacada participación. Entre los más relevantes se encuentran: la activación de La Terraza TM, que reunió a 117 participantes; la celebración de la Antioqueñidad, con 171 asistentes; la campaña “Se regalan piropos”, con 160 personas; y la celebración de Amor y Amistad, que contó con 175 participantes. Evidencia: (\\alpha\gestionhumana\2024\BIENESTAR E INCENTIVOS\INFORMES DE GESTIÓN/Informe de gestión_ tercer trimestre_ Bienestar)</t>
  </si>
  <si>
    <t>Para el tercer  trimestre hubo 3 solicitudes de practicantes del área de contenidos y distribución y relaciones corporativas, en julio se realizó los convenios de practica para cubrir estas tres plazas.</t>
  </si>
  <si>
    <t>Según cronograma de actividades de MIPG, todas las actividades tienen como fecha de entrega noviembre y diciembre de 2024</t>
  </si>
  <si>
    <t>Para el tercer trimestre se cumplieron con las 7 capacitaciones en habilidades bladas que se tenian proyectas( Como funciona la mente de un campeón, Te prometo ser feliz, Haz que las cosas pasen) Evidencia: (\\alpha\gestionhumana\2024\CAPACITACIÓN)</t>
  </si>
  <si>
    <t>Durante el segundo trimestre, se programaron 9 actividades y se ejecutarion 9 actividades de bienestar de las 99 programadas en el año. entre las que estuvieron el Día del Niño, Día de la Madre, Día del Padre y Vacaciones Recreativas, fomentando la integración familiar y el bienestar de los colaboradores. Se hizo reconocimiento de los cumpleaños, el día de la profesión y se dio la bienvenida a nuevos integrantes. Se enviaron mensajes de apoyo a quienes enfrentaron problemas de salud, así como a las colaboradoras embarazadas. Evidencia: (\\alpha\gestionhumana\2024\BIENESTAR E INCENTIVOS\PLAN DE BIENESTAR)</t>
  </si>
  <si>
    <t>En el tercer trimestre se programaron 47 y se ejecutaron 44 actividades, se destacan la activación de La Terraza TM, la Conferencia de la Secretaría de las Mujeres, las Cortesías de ingreso a los Parques Comfama, la presentación de resultados de la encuesta de satisfacción, diseño de la tiquetera de la felicidad, alianzas de beneficios, la celebración de la Antioqueñidad, taller: homologando y alineando propósitos, la campaña “Se regalan piropos” y la celebración de Amor y Amistad; además de celebraciones de cumpleaños y el día de la profesión, así como la bienvenida a nuevos integrantes. También se enviaron mensajes de apoyo a quienes enfrentaron problemas de salud y a las colaboradoras embarazadas, para un total acumulado de 53 actividades desarrolladas de 99 programadas en el año. Evidencia: (\\alpha\gestionhumana\2024\BIENESTAR E INCENTIVOS\PLAN DE BIENESTAR)</t>
  </si>
  <si>
    <t>7.6%</t>
  </si>
  <si>
    <t>32.69%</t>
  </si>
  <si>
    <t>Para el tercer trimestre del año se programaron 20 capacitaciones de las cuales se realizaron 18,  para un acumulado de 35 capacitaciones realizadas de las 52 programadas en el año.  Evidencia: (\\alpha\gestionhumana\2024\CAPACITACIÓN/Capacitación Telemedellín 2024)</t>
  </si>
  <si>
    <t>18.77%</t>
  </si>
  <si>
    <t>En el tercer trimestre del año se programaron 76 actividades y se ejecutaron 63 actividades, dentro de las cuales se encuentra ausentismo laboral, accudentalidad, contratos sst, capacitación, cumplimiento normativo,  para un acumulado de 178 capacitaciones realizadas de las 277 programadas en el año, es decir un 76%  Evidencia:  (\\alpha\gestionhumana\Sistema de Gestión de Seguridad y Salud en el Trabajo\1. PLANIFICAR\16. Plan Anual de Trabajo\2024/FT-GH-SST-07 Plan de Trabajo SST Telemedellín 2024)</t>
  </si>
  <si>
    <t>Para el tercer trimestre del año ingresaron 11 personas nuevas de la temporal al canal, de los cuales a 10 personas se les realizó la inducción, es decir al 83%, no ingreso personal de planta a la Entidad. para un total de 48 personas nuevas y 40 capacitados con inducción.  Evidencia:  (\\alpha\gestionhumana\Sistema de Gestión de Seguridad y Salud en el Trabajo\1. PLANIFICAR\10. Inducción y Reinducción en Sistema de Gestión de Seguridad y Salud en el Trabajo SG-SST\1. Inducción/Evidencia inducción)</t>
  </si>
  <si>
    <t>Durante este trimestre, el 3 de julio se llevó a cabo una reunión con la Fundación Universitaria María Cano para diseñar una propuesta de bienestar dirigida a los colaboradores del canal. Posteriormente, el 11 de julio, nos reunimos con la Secretaría de Gestión Humana para conocer la Tiquetera de la Felicidad de la Alcaldía de Medellín. A partir de esta información, comenzamos a desarrollar una propuesta adaptada para el canal. Evidencia: (\\alpha\gestionhumana\2024\BIENESTAR E INCENTIVOS\TIQUETERA DE LA FELICIDAD TM)</t>
  </si>
  <si>
    <t>Diseñar la tiquetera emocional para los colaboradores</t>
  </si>
  <si>
    <t>Se actualizo el cronograma de MIPG</t>
  </si>
  <si>
    <t>Se encuentra en proceso la auditoria a la facturacion</t>
  </si>
  <si>
    <t>Se realizaron  actividades planeadas para el periodo como son el  arqueo a la caja menor,  se verifico las PQRS, se realizo el informe del plan anticorrupcion y el informse del sistema de control interno</t>
  </si>
  <si>
    <t>Se encuentran revision los mapas de riesgos de las deferentes areas</t>
  </si>
  <si>
    <t>Se ralizo el seguimiento al plan anticorrupcion y atencion al ciudadano, donde se pudo evidencia que hay una activad que no fue cumplida y con un cumplimiento gnetal del 72%</t>
  </si>
  <si>
    <t>Se encuentra en revision el plan de mejoramiento en conjunto con la contraloria distrital de medellin</t>
  </si>
  <si>
    <t xml:space="preserve">1. Copa Telemedellin
2. Ciudad Enamorada experiencias pauta
3. Viejoteca experiencias pauta 
4. Picnic TM 
5. ⁠Experiencia Emprendedores Diplomado 
6. Curso Direccion y Presentacion/TV
7. Fiestas Empresariales
8. Parrilla Fest.
9. Eventos Deportivos.
Estas expriencias están diseñadas y hacen parte de la gestión comercial para su comercialización, no todas han sido realidad, pero todas estan creadas y costeadas </t>
  </si>
  <si>
    <t>Meta completada</t>
  </si>
  <si>
    <t xml:space="preserve">No se evaluó en reste trimestre, el área esperará la referencia de este indicador en la encuesta de percepción ciudadana Medellín Cómo Vamos la cuál sale de manera anual el mes de octubre, como el elemento más pr´ximo y asertivo para delimitar las ciofras. </t>
  </si>
  <si>
    <t xml:space="preserve">Sandro, referente del canal en una comunidad de adultos entre los 40 y 70 años, se consolidó durante este tercer trimestre como embajador de la marca, desde un guión en sus propias redes como validador, además de sus mensajes en la emisora de Besama, en donde tienen un gran públicol seguidor, y las salidas de marca del canal dentro de los espacios indicados como nuestro vocero de mensajes claves, logró generar posicionamiento y afinidad de sus públicos con lo que el representa como embajador de marca. </t>
  </si>
  <si>
    <t xml:space="preserve">Se llevaron a cabo 3 eventos de mascotas al parque, se reactivó esta propuesta de evento gracias a la comunidad que se logra captar con eventos segmentados, durante el trimestre se calculó la asistencia de 3510 personas a la jornada en donde se ofrecieron servicios para las mascotas y ofertas gastronómicas. </t>
  </si>
  <si>
    <t xml:space="preserve">Se activó cada línea del PEI, patra ello se reaalizaron videos con cada lider de área, se utilizaron las pantallas, el sonido inteno, los e-mails masivos, las carteleras físicas.  </t>
  </si>
  <si>
    <t>Llevamos a cabo la difuón de campañas institucionales tales como: Políticas de Tecnología de la Información (TI) y de Seguridad y Privacidad de la Información</t>
  </si>
  <si>
    <t>Durante el último trimestre se realizó ronda de medios en más de 10 medios de comunicación, entre los cuales se encuentran medios tradicionales y medios alternativos como: Tropicana, Bésame, Alfa Stereo, Periódico El Nuevo Sol, El Informante Zona 4, Emisora La Cuarta Estación, Santa Elena Online, Canal Zona 6 TV, Latina Stereo</t>
  </si>
  <si>
    <t>Se define realizar de manera anual para generar un mayor impacto y asertividad en las muestras</t>
  </si>
  <si>
    <t>Se realizó Telemedellín Academy Aula Abierta, donde participaron 90 personas en un evento de capacitación sobre contenidos digitales y producción de televisión con medios de comunicación alternativos.</t>
  </si>
  <si>
    <t xml:space="preserve">Se realiza un formato de seguimiento de tareas por áreas internas de Telemedellín, para hacer seguimiento al cumplimiento de los canjes con los clientes, adicionlmente la persona encargada de las alianzas realiza periódicamente revisión de cumplimiento. </t>
  </si>
  <si>
    <t xml:space="preserve">Se enviaron 10 hitos a la Alcaldía de Medellín en donde se referencian unos hitos de gestión del tercer trimestre que son proyectados es los comunicados de prensa e informes y balances del Alcalde.  </t>
  </si>
  <si>
    <t xml:space="preserve">Durante es periodo de tiempo, no se realizarón acciones de cara a los colaboradores del canal, se hizo un proceso de gestión y organización de un plan para realizar 3 intervenciones durante el mes de octubre. Este periodo sirvio de planeación. </t>
  </si>
  <si>
    <t>Durante el cuarto trimestre, las campañas de sostenibilidad ambiental lograron un impacto significativo al sensibilizar a diversos públicos sobre la importancia de adoptar prácticas responsables. En el cuidado de los baños de nuestra sede, se fomentó la participación activa y la generación de conciencia en torno a este tema clave para la utilización del espacio común.</t>
  </si>
  <si>
    <t>El retraso en la suscripción de los contratos interadministrativos y el ingreso de nuevo personal ha retrasado la facturación de los honorarios y por ende los ingresos percibidos a la fecha no alcanzan a suplir los costos y los gastos, no obstante el ahorro en el rubro de personal.</t>
  </si>
  <si>
    <t>El retraso en la suscripción de los contratos interadministrativos y el ingreso de nuevo personal ha retrasado la facturación de los honorarios y por ende los ingresos percibidos a la fecha no alcanzan a suplir los costos, no obstante el ahorro en el rubro de personal.</t>
  </si>
  <si>
    <t>El cambio de administración hizo que los contratos interadministrativos comenzaron a ejecutarse en el segundo trimestre por lo que los ingresos percibidos a la fecha no alcanzan a suplir los gastos.</t>
  </si>
  <si>
    <t>Para el tercer trimestre se evidencia un incremento considerable producto de los ingresos por concepto de recursos a administrar y transferencias del distrito</t>
  </si>
  <si>
    <t>La ejecución de egresos es mayor a la de ingresos ya que se deben comprometer recursos para la ejecución de los contratos interadministrativos y los demás contratos propios del canal para su funcionamiento.</t>
  </si>
  <si>
    <t>La ejecución de la inversión es alta, considerando que en el mes de agosto se adicionó el presupuesto en 2.250 millones para el apartado de inversión, y todavía se encuentran pendientes pagos de gastos de personal que se realizan finalizando el año</t>
  </si>
  <si>
    <t>Se actualizó el PINAR en su totalidad, esta pendiente ser socializado en el comité pertinente para este fin en el mes de diciembre</t>
  </si>
  <si>
    <t>Para el tercer trimestre se realizó el total de la contratación de mantenimientos y se continuó con los mantenimientos programados</t>
  </si>
  <si>
    <t>Durante el trimestre se elaboró el cronograma de implementación de las actividades relacionadas. La ejecución y materialización de actividades se realizarán en los ultimos trimestres del año.</t>
  </si>
  <si>
    <t xml:space="preserve">Se realizó seguimiento a las actividades programadas. Igualmente se hizo acompañamiento a las áreas encargadas de gestionar actividades para el logro de las mismas. </t>
  </si>
  <si>
    <t>La evaluación ya fue realizada, y el canal realiza los ajustes en actividades para la evaluación del proximo año.</t>
  </si>
  <si>
    <t>Se realizó la medición de la encuesta de satisfacción interna, logrando para el área de planeación un resultado global de satisfacción correspondiente al 96,4%</t>
  </si>
  <si>
    <t>Se coordinó y ejecutó la rendición de cuentas 2024, realizando audiencia pública y generando el respectivo informe de gestión.</t>
  </si>
  <si>
    <t>Se desarrollo  la primera fase del apliactivo para analisis de rating, en esta se implementaron tecnicas de automatización y analitica de datos.</t>
  </si>
  <si>
    <t>No ha habido ninguna dificultad con la señal satelital, la cual no tuvo ninguna interupción durante el 2024</t>
  </si>
  <si>
    <t>Se ejecutaron 14 de los 15 proyectos planteados de transformación digital para el año 2024</t>
  </si>
  <si>
    <t>Se han estructurado y ejecutado 10 proyectos, los cuales se encuentran en operación. Y se continuan las prospectivas de los nuevos proyectos, mejoras o soluciones digitales.</t>
  </si>
  <si>
    <t>Se realizaron 10 de las 11 actividades planteadas en el Plan de Seguridad y Privaciad de la Información</t>
  </si>
  <si>
    <t>Se obtuvo una calificación de 9 en la satisfación de clientes internos</t>
  </si>
  <si>
    <t>En el trimestre anterior se revisó y actualizó el mapa de riesgos del área</t>
  </si>
  <si>
    <t>Se revisó y actualizó el mapa de riesgos del área.</t>
  </si>
  <si>
    <t>Aún no se  han revisado los mapas de riesgos del artea</t>
  </si>
  <si>
    <t xml:space="preserve">Durante el ultimo trimestre del año, Realizamos un seminario de comunicacion dirigido oara jovenes creadores de contenido de la ciudad, durante este seminario tuvimos lugar a 7 clases magistrales, entre ellas prersentacion para televisión, escritura creativa, storytelling para la vida, creacion de podcast, cradores de contenido, producción de televisión y monetización para redes sociales. </t>
  </si>
  <si>
    <t xml:space="preserve">En el segundo semestre fueron 30 niños que participaron de diferentes talleres donde lograron desarrollar sus procesos personales y porfesionales. Y de esta forma profundizar en areas que fortalecen su capacidad técnica. </t>
  </si>
  <si>
    <t xml:space="preserve">400 jovenes asistieron al seminario de comunicación, que tuvo lugar durante el mes de noviembre, logrando consolidar a partir de 7 talleres difrentes procesos de aprendizaje para los jovenes creadores de contenido de la ciudad, este encuentro académico se desarrolló en el canal parque. En este encuentro los jovenes recibieron certificado de la participación en este proceso. </t>
  </si>
  <si>
    <t>Durante el cuarto trimestre, los contenidos audiovisuales producidos destacaron por su enfoque en inspirar y conectar con la audiencia a través de narrativas auténticas. El uso estratégico de historias y personajes permitió conectar diferentes audiencias, posicionando al canal como un espacio que genera contenidos multiplataforma. 
Estos contenidos no solo incrementaron el alcance y la interacción en plataformas digitales, sino que también reforzaron la identidad de la marca.</t>
  </si>
  <si>
    <t xml:space="preserve">Socialización del manual de contratación ante el cómite de gerencia en el cómite 44 del 11 de diciembre de 2024, para implementar en enero de 2025. </t>
  </si>
  <si>
    <t>Se aceptó el recurso de reposición por parte del SENA y señaló que TELEMEDELLÍN no está obligado a establecer cuota de aprendices.</t>
  </si>
  <si>
    <t>Encuesta de satisfacción realizada por planeación internamente para el 2024.</t>
  </si>
  <si>
    <t xml:space="preserve">El manual de contratación V6 fue socializado ante el cómite de gerencia Nro 44 del 11 de diciembre de 2024. En este estado pasa a revisión de manera informativa ante el distrito (Secretaria de Suministro y Privada) para el inicio de la implementación por medio de resolución en enero de 2025. </t>
  </si>
  <si>
    <t>Se recibieron y respondieron 166 PQRSD entre el 1 de octubre y el 31 de diciembre del 2024 que reposan en la plataforma PQRSD.</t>
  </si>
  <si>
    <t>Entre el 19 y el 27 de noviembre de 2024 se llevaron a cabo las encuestas de satisfacción de las diferentes áreas del canal. Al área se le aplicaron 21 encuestas por parte otras áreas (10 en total).</t>
  </si>
  <si>
    <t>En el último trimestre no hubo cambios en los diferentes riesgos del área, por lo que el mapa de riesgos sigue igual.</t>
  </si>
  <si>
    <t>El documento se revisó y se envió con ajustes a Proyectos Especiales. La estructura del proyecto está lista, pendiente de evaluar el momento pertinente para iniciar.</t>
  </si>
  <si>
    <t xml:space="preserve">El engagement subió en este trimestre principalmente por los cubrimientos a espacios deportivos. </t>
  </si>
  <si>
    <t xml:space="preserve">La comunidad creció en este trimesre. Principalmente en Tik Tok y Facebook por la transmisión de diferentes eventos deportivos y de ciudad como la encendida de los alumbrados. </t>
  </si>
  <si>
    <t>El tiempo de permanencia en la pagina sigue constante, apalancado en los Shorts de los productos digitales como Hablemos sin Drama y Telemedellin Academy Inspira.</t>
  </si>
  <si>
    <t xml:space="preserve">El tráfico cumplió el objetivo del año. 15 millones de seiones en nuestra página web. </t>
  </si>
  <si>
    <t xml:space="preserve">Se utilizo la plataforma Quick para nuestras transmisiones, especialmente deportivas. </t>
  </si>
  <si>
    <t xml:space="preserve">La monetización en el ultimo trimestre incrementó por el contenido deportivo. </t>
  </si>
  <si>
    <t xml:space="preserve">Aunque terminamos el año por debajo del trimestre anterior, duplicamos la meta propuesta para el 2024, lo cual indica la gran aceptación de una propuesta informativa seria y consolidadada, que se ve reflejada en el aumento significativo de los niveles de audiencia de las emisiones de noticias y los programas que hacen parte de la franja. </t>
  </si>
  <si>
    <t>Para el primer trimestre no cumplimos la meta que teníamos, esperamos incluir más horas en avances y especiales para alcanzar la meta propuesta</t>
  </si>
  <si>
    <t>Cumplimos la meta propuesta gracias al compromiso con la generación de contenido informativo de valor y de especiales periodísticos dentro de nuestro Sistema Informativo. Además incrementamos la emisión de Avances Informativos y Ruedas de Prensa con cubrimiento periodiístico por parte de nuestro equipo de Noticias Telemedellín.</t>
  </si>
  <si>
    <t>Superamos casi duplicando la meta propuesta para el 4to trimestre posicionando los nuevos contenidos de la frana, las tansmisiones especiales, y los eventos de ciudad de este último trimestre del año.</t>
  </si>
  <si>
    <t>Superamos con creces la meta de horas en Comunicación pública, entendiendo que esa es nuestra razón de ser como Canal de TV Local:ser el espacio natural para la emisión de este tipo de contenios de Interés General y Servicio a la ciudanía, tales como Rendiciones de cuentas de entidades públicas y descentralizadas.</t>
  </si>
  <si>
    <t>La serie Documental, Aquí te espero, galanrdonada en los premios TAL fue compartida con la Red, para hacer parte de su repositorio de Contenidos.</t>
  </si>
  <si>
    <t>Obtuvimos 8 Nominacions y 2 Premios TAL 2024. Mejor contenido periodístico Colombia y Mejor Contenido sobre DDHH Regional.</t>
  </si>
  <si>
    <t>Si bien rebajó el número de horas de la franja, debido al período de receso de navidad y final de año, seguimos  dentro de la meta propuesta.</t>
  </si>
  <si>
    <t>Durante el útimo trimestre con proyectos para externos como el Podcast, Medellín te cuenta (Sec Comunicaciones) los podcast propios con diferentes talentos del canal y el alquiler del espacio para producciones de externos, consolidamos la estrategia 360 de Laboratorio Podcast Telemedellín.</t>
  </si>
  <si>
    <t>Según los valores alcanzados, debemos seguir trabajando para mejorar el nivel de satisfacción de nuestros clientes internos y fortalecer la curva de aprendizaje adquirida durante 2024.</t>
  </si>
  <si>
    <t>La entrega se realiza de manera mensual</t>
  </si>
  <si>
    <t>Se realizaron los manuales de estilo de los nuevos programas propios, a excepción del Manual de Estilo de Noticias Telemedellín, el cual se había previsto tomaría más tiempo en su contrucción.</t>
  </si>
  <si>
    <t>Se realizón la revisión y socialización de lo evidenciado con el área de Planeación.</t>
  </si>
  <si>
    <t>Valor máximo alcanzado en los trimestres de evaluación.</t>
  </si>
  <si>
    <t xml:space="preserve">En el último trimestre de 2024, Telemedellín subió 5 puntos en referencia a la favorabilidad ciudadana, la cual sale de la encuesta de percepción ciudadana "Medellín Cómo Vamos". </t>
  </si>
  <si>
    <t xml:space="preserve">Andrés Noreña, director del Sistema Informativo de Telemedellín fue el último embajador de marca del año 2024, Con su labor periodística, lideró el noticiero de Telemedellín. Además, realizó durante el año la sección "Hablemos de Región" con personajes importantes para la ciudad y el país. También, fue la voz de las cuñas radiales que estuvieron rodando por alrededor de 5 emisoras radiales de la ciudad. </t>
  </si>
  <si>
    <t xml:space="preserve">Para finalizar el año, el Tour Telemedellín atendió la visita de Instituciones Educativas, Universidades, Comunidad general, grupos familiares y públicos especiales de diferentes sectores. </t>
  </si>
  <si>
    <t xml:space="preserve">Se realizaron 4 eventos propios en el parque, de los cuales  se destacan los 2 de Mascotas al Parque con una asistencia aproximada de 3,000 personas y 2 eventos gastronómicos, (Chicacharron Fest y Burgfes), con la asistencia de más de 30,000 visitantes. </t>
  </si>
  <si>
    <t>Se publicó  información actualizada en el apartado de "transparencia y acceso a la información pública" sobre el calendario de actividades; además, se revisó e implementó la estrategia anual de servicio o relacionamiento con la ciudadanía y llevar a cabo capacitaciones para el personal encargado de atender a los grupos de valor.</t>
  </si>
  <si>
    <t xml:space="preserve">En este periodo no se realizó capacitación debido al cierre de año. </t>
  </si>
  <si>
    <t xml:space="preserve">Se hizo la difusión de la rendición de cuentas y también del proceso de peticiones, quejas, recomendación y solicitudes (PQRS), a través de nuestra pantallas y las plataformas digitales.  </t>
  </si>
  <si>
    <t>El último trimestre de 2024, se realizó una estrategia de posicionamiento de marca de Noticias Telemedellín en la cual hicimos presencia en 15 medios de comunicación como: La Ochentera, La X, Bésame, Tropicana, W+, Radio Acktiva, El Sol, Radio 1, La Mega, Radio Fantástica, Cadena Básica RCN, La F. M., Latina Stereo, Múnera Eastman, Estrella Stereo</t>
  </si>
  <si>
    <t xml:space="preserve">La encuesta de satisfacción arroja una satisfacción positiva de más del 80% en los procesos de comunicación interna con los calaboradores del canal.  </t>
  </si>
  <si>
    <t xml:space="preserve">Se actualizó y se ajustó el formato de alianzas con todas las que se realizaron durante el año 2024, También, se creo una carpeta con los documentos, número de alianzas y evidencias. </t>
  </si>
  <si>
    <t xml:space="preserve">Se realiza rendición de cuentas de Telemedellín con transmisión en vivo y se presentó un balance de los hitos más importantes del 2024, lo que se recibió del año anterior y de las proyecciones para 2025. </t>
  </si>
  <si>
    <t>LOGRO 4T- 24</t>
  </si>
  <si>
    <t>Se lleva a cabo la revisión del mapa de riesgos de la entidad, verificando el cumplimiento de los controles implementados para mitigar los riesgos identificados. Además, se evalúan los impactos asociados a dichos riesgos.</t>
  </si>
  <si>
    <t>Se realizó una Encuesta de Satisfacción de Áreas Internas, obteniendo un resultado de 90% en nivel de satisfacción de nuestros colaboradores respecto a los servicios, procesos y apoyo proporcionados a las diferentes áreas</t>
  </si>
  <si>
    <t>En este trimestre, se llevaron a cabo varios eventos con una destacada participación. Entre los más relevantes se encuentran: la entrega de 61 bolsas de  dulces a los hijos de los colaboradores por halloween, la bienvenida a la navidad  que reunió a 200  participantes; la celebración de fin de año, con 180 asistentes; . Evidencia: (\\alpha\gestionhumana\2024\BIENESTAR E INCENTIVOS\INFORMES DE GESTIÓN/Informe de gestión_ cuarto trimestre_ Bienestar)</t>
  </si>
  <si>
    <t xml:space="preserve">Para el cuarto trimestre no se recibieron solicitudes de contrtación de practicantes </t>
  </si>
  <si>
    <t>Se realizaron 2 actividades de las 9 que se tenian programadas, las 7 faltantes quedaron reporgrmadas para dasarrollar durante el 2025</t>
  </si>
  <si>
    <t>Para el cuarto trimestre del año 8  actividades planeadas se cumplio con 8 actividades ejecutadas, es decir un 100%</t>
  </si>
  <si>
    <t>En el cuarto trimestre se programaron 44 y se ejecutaron 32 actividades, se destacan la entrega de dulces a los hijos de los colaboradores por halloween, Feria navideña por parte del fonde de empleados de la temporal, la bienvenida a la navidad, la celebración de fin de año,  además de celebraciones de cumpleaños y el día de la profesión, así como la bienvenida a nuevos integrantes. También se enviaron mensajes de apoyo a quienes enfrentaron problemas de salud y a las colaboradoras embarazadas, para un total acumulado de 85 actividades desarrolladas de 99 programadas en el año. Evidencia: (\\alpha\gestionhumana\2024\BIENESTAR E INCENTIVOS\PLAN DE BIENESTAR)</t>
  </si>
  <si>
    <t>Para el cuarto trimestre del año  de 14 actividades planeadas se ejecutaron 12, para lo cual se arroja un porcentaje de cumplimiento del  61%, frente al acumulado del año se planearon 53 actividades y se ejecutaron 47 actividades para un promedio de 89%</t>
  </si>
  <si>
    <t>En el cuarto trimestre del año se programaron 67 actividades y se ejecutaron 59 actividades, con un porcentaje de cumplimiento 88%, para el acumulado del año se tiene un cumplimiento del 86%, las actividades desarrolladas son la supervisión en los contratos de seguridad y salud en el trabajo, intervención de peligros y riesgos, caracterización de accidentalidad y ausentismo, entre otros    :  (\\alpha\gestionhumana\Sistema de Gestión de Seguridad y Salud en el Trabajo\1. PLANIFICAR\16. Plan Anual de Trabajo\2024/FT-GH-SST-07 Plan de Trabajo SST Telemedellín 2024).</t>
  </si>
  <si>
    <t>Para el cuarto trimestre del año ingresaron 8 personas nuevas de la temporal al canal, de los cuales a 8 personas se les realizó la inducción, es decir al 100%, no ingreso personal de planta a la Entidad. .  Evidencia:  (\\alpha\gestionhumana\Sistema de Gestión de Seguridad y Salud en el Trabajo\1. PLANIFICAR\10. Inducción y Reinducción en Sistema de Gestión de Seguridad y Salud en el Trabajo SG-SST\1. Inducción/Evidencia inducción)</t>
  </si>
  <si>
    <t>Se realizo la revisión del mapa de riesgos y quedo pendiente la actulización para el 2025</t>
  </si>
  <si>
    <t xml:space="preserve">se realizo el diseño de la tiquetera de la felicidad para ser presentada y aprabada por la gerencia </t>
  </si>
  <si>
    <t>Informes de Valoración Freepress</t>
  </si>
  <si>
    <t>En el cuarto trimestre, se normalizó  la facturacion de los contratos interadministrativos ,  adicionalmente se presentó un incremento en la realizacion y  facturacion de contenidos audio visuales.</t>
  </si>
  <si>
    <t>Durante este trimestre, el indicador ha experimentado una mejora gracias al aumento en la facturación. Esto nos ha permitido acercarnos a la meta establecida. Sin embargo, es importante destacar que este resultado sugiere un margen muy ajustado. Por lo tanto, es fundamental continuar trabajando y esforzándonos para seguir reduciendo este indicador y mejorar la situación financiera de la empresa.</t>
  </si>
  <si>
    <t>Para el cuarto trimestre Telemedellín solicitó adición de transferencias por 5.100 millones, adicional a recursos a administrar y contratos de prestación de servicios. Sin embargo algunos recursos que no alcanzaron a ingresar al mes de diciembre quedaron en cuentas por pagar por valor de 1.076 millones y causaciones por 540 millones.</t>
  </si>
  <si>
    <t>El comportamiento de la ejecución de gastos se vió afectado producto de la adición de transferencias realizada en los meses de noviembre y diciembre que no alcanzaron a gastarse en su totalidad.
Sin embargo la ejecución del apartado de funcionamiento quedó en un 92%</t>
  </si>
  <si>
    <t>El comportamiento de la ejecución de gastos se vió afectado producto de la adición de transferencias realizadas en los meses de noviembre y diciembre que no alcanzaron a gastarse en su totalidad, ya que solo pueden ser utilizados en el proyecto de inversión. Adicionalmente quedaron saldos sin ejecutar en los rubros de compra de equipos.</t>
  </si>
  <si>
    <t>Se actualizó el PINAR en su totalidad</t>
  </si>
  <si>
    <t>Se realizó una Encuesta de Satisfacción de Áreas Internas, obteniendo un resultado de 88,5% en nivel de satisfacción de nuestros colaboradores respecto a los servicios, procesos y apoyo proporcionados a las diferentes áreas</t>
  </si>
  <si>
    <t xml:space="preserve">Se evidencia cumplimiento de la meta establecida para la vigencia, es importante poder verificar la ifnormación respecto a la facturación y el proceso financiero </t>
  </si>
  <si>
    <t xml:space="preserve">Se desarrollaron 4 encuestas referidas a los negocios vigentes para el 2024, con las respuestas de 16 clientes, cada encuesta con 7 preguntas para calificar de 1 a 5, siendo 1 la calficación más baja y 5 la calificación más alta. 
El resultado por pregunta fue el siguiente:
1.  Qué tan satisfecho estás hoy con los servicios prestados (según la línea)? 4.3
2. ¿Qué tan probable es que recomiendes los servicios (según la línea)? 4.3
3. Califica tu satisfacción respecto a nuestro equipo para resolver tus necesidades. 4.3
4. ¿Sentiste que nuestro equipo respondió con prontitud tus necesidades? 4.3
5. ¿Estás de acuerdo o en desacuerdo con que tu problema fue resuelto efectivamente? 4.3
6.¿Qué posibilidades hay de que vuelvas a comprar nuestros servicios (según la línea)? 4.2 
7. ¿Qué posibilidades hay de que vuelvas a requerir de nuestros servicios según la línea para la vigencia 2025? 4.2 </t>
  </si>
  <si>
    <t xml:space="preserve">Pese a que las experiencias fueron desarrolladas, plasmadas y documentadas, muchas de estas son el insumo para labores comerciales y desarrollo de productos propios o para teceros de cara al ejercicio 2025 </t>
  </si>
  <si>
    <t xml:space="preserve">Se genera la utilidad esperada una vez culminado el ejercicio comercial y financiero, en donde se proyecta avanzar en procesos administrativos, financieros y comerciales donde el indicador pueda ser indetificado en cada trimestre y que funcione en labor de seguimiento del mismo </t>
  </si>
  <si>
    <t>La utilidad se calcula al finalizar el periodo</t>
  </si>
  <si>
    <t xml:space="preserve">Se hace un ánalisis de los aspectos evaluados y la califiación obtenida por parte del cliente interno en procura de la mejora de los procesos, tiempos y gestiones internas que posibiliten un mejor relacionamiento y efiencia de cara al cliente final 
La medición se hace por parte del equipo de planeación siguiendo una metodología y parámetros generales donde arroja información específica para cada una de las áreas, dicho resultado es el que esta dispuesto en el resultado </t>
  </si>
  <si>
    <t>Se realizó la actualización en el segundo trimestre</t>
  </si>
  <si>
    <t>Se finalizó una actividad de las 10 actividades propuestas, se proyecta finalizar estas actividades para el primer trimestre del 2025.</t>
  </si>
  <si>
    <t>Se realizo la revisión del mapa de riesgos</t>
  </si>
  <si>
    <t xml:space="preserve">Para el cuarto trimestre se realizó el total de la contratación de mantenimientos </t>
  </si>
  <si>
    <t>Aunque superamos la meta anual de emisión de horas componentes de la franja, durante el último trimestre, tuvimos una disminución debido a que varios programas salen del aire a mediados de diciebre, tanto por el cumplimiento de contrato de los talentos, como por el fin de año lectivo en la segunda quincena de Diciembre.</t>
  </si>
  <si>
    <t>se realizaron actividades del  Modelo Integrado de Planeación y Gestión (MIPG), como revision de riesgos y campaña de autocontrol</t>
  </si>
  <si>
    <t xml:space="preserve">En este trimestre se realizó la auditoría a la gestión de bienes, lo que permitió evaluar el estado, uso y administración de los recursos físicos de la entidad. La auditoría incluyó revisiones detalladas de inventarios asignados a los funcionarios.  Adicionalmente, se verificaron procedimientos internos para detectar posibles fallas o riesgos </t>
  </si>
  <si>
    <t>Durante este trimestre, se llevó a cabo una revisión general de los mapas de riesgos en las diferentes áreas de la organización. Esta actividad es crucial para identificar, actualizar y mitigar posibles amenazas que puedan afectar la gestión institucional.</t>
  </si>
  <si>
    <t>Se ralizo el seguimiento al plan anticorrupcion y atencion al ciudadano, donde se pudo evidenciar que hay 2 activades que no fueron cumplidas y 3 se encuentran cumplidas parcialmente</t>
  </si>
  <si>
    <t>Se avanzó con la ejecución de diversas tareas planificadas. Durante este trimestre, se llevaron a cabo actividades clave como el arqueo de la caja menor para verificar la correcta gestión de los recursos en efectivo, la revisión de las Peticiones, Quejas, Reclamos y Sugerencias (PQRS) con el fin de evaluar la calidad del servicio y la respuesta institucional,</t>
  </si>
  <si>
    <t>Se realizo revision al plan de mejoramiento suscrito con la contraloria diseste procedimiento es fundamental para garantizar que se cumplan los compromisos establecidos en la entidad y para corregir posibles deficiencias en la ejecución de los planes.</t>
  </si>
  <si>
    <t xml:space="preserve">Al cierre anual se revisan los riesgos existentes, no fue necesario actualizar el mapa de riesgos </t>
  </si>
  <si>
    <t>Realizar ejercicios de inducción o reinducción a los colaboradores del canal</t>
  </si>
  <si>
    <t>No se realizó ejercicio de inducción y reinducción  en el primer trimestre. Evidencia:   \alpha\gestionhumana\Sistema de Gestión de Seguridad y Salud en el Trabajo\1. PLANIFICAR\10. Inducción y Reinducción en Sistema de Gestión de Seguridad y Salud en el Trabajo SG-SST\1. Inducción/Listado inducción Telemedellín 2024)</t>
  </si>
  <si>
    <t>No se realizó ejercicio de inducción y reinducción  en el segundo trimestre. Evidencia:   \alpha\gestionhumana\Sistema de Gestión de Seguridad y Salud en el Trabajo\1. PLANIFICAR\10. Inducción y Reinducción en Sistema de Gestión de Seguridad y Salud en el Trabajo SG-SST\1. Inducción/Listado inducción Telemedellín 2024)</t>
  </si>
  <si>
    <t>No se realizó ejercicio de inducción y reinducción  en el tercer trimestre. Evidencia:   \alpha\gestionhumana\Sistema de Gestión de Seguridad y Salud en el Trabajo\1. PLANIFICAR\10. Inducción y Reinducción en Sistema de Gestión de Seguridad y Salud en el Trabajo SG-SST\1. Inducción/Listado inducción Telemedellín 2024)</t>
  </si>
  <si>
    <t>No se realizó ejercicio de inducción y reinducción  en el cuarto trimestre. Evidencia:   \alpha\gestionhumana\Sistema de Gestión de Seguridad y Salud en el Trabajo\1. PLANIFICAR\10. Inducción y Reinducción en Sistema de Gestión de Seguridad y Salud en el Trabajo SG-SST\1. Inducción/Listado inducción Telemedellín 2024)</t>
  </si>
  <si>
    <t>ÁREA</t>
  </si>
  <si>
    <t>META</t>
  </si>
  <si>
    <t>VALOR ALCANZADO</t>
  </si>
  <si>
    <t>No logrado</t>
  </si>
  <si>
    <t>El séptimo lugar obtenido indica que, aunque el canal sigue siendo una opción relevante para los líderes de opinión, la recuperación paulatina de la reputación del Sistema Informativo y de la franja de Opinión, Información, Investigación va por buen camino y debe enfocarse en  ser más competitiva apuntándole a influenciar los líderes y tomadores de decisiones de la región y del país. A pesar de no alcanzar la meta, es importante resaltar que el desempeño se mantiene dentro de una posición destacada, lo que sugiere que hay una base sólida de audiencia que valora el contenido informativo del canal.</t>
  </si>
  <si>
    <t>El resultado del 3% refleja que, aunque el Sistema Informativo de Telemedellín sigue siendo reconocido por un segmento específico de Líderes de Opinión, no ha logrado aún sobresalir para captar una participación influyente dentro de este grupo. La meta de alcanzar un 5% habría indicado una mayor relevancia en este segmento, lo cual no se logró en esta ocasión, pero implica un mayor reto para seguir fortaleciendo la apuesta de la franja. Si bien no se alcanzó la meta, el 3% aún es un porcentaje que señala que el canal tiene presencia en este público, pero es evidente que existe un potencial de crecimiento.</t>
  </si>
  <si>
    <t>Meta alcanzada</t>
  </si>
  <si>
    <t>El margen de 2,4% es un indicativo de que la empresa está en una posición más favorable respecto al año anterior que era del 0,6% para el mismo periodo, lo cual nos indica que estamos duplicando dicho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</si>
</sst>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_(&quot;$&quot;\ * #,##0.00_);_(&quot;$&quot;\ * \(#,##0.00\);_(&quot;$&quot;\ * &quot;-&quot;??_);_(@_)"/>
    <numFmt numFmtId="166" formatCode="_(&quot;$&quot;\ * #,##0_);_(&quot;$&quot;\ * \(#,##0\);_(&quot;$&quot;\ * &quot;-&quot;??_);_(@_)"/>
    <numFmt numFmtId="167" formatCode="_-* #,##0_-;\-* #,##0_-;_-* &quot;-&quot;??_-;_-@_-"/>
    <numFmt numFmtId="168" formatCode="_-&quot;$&quot;\ * #,##0_-;\-&quot;$&quot;\ * #,##0_-;_-&quot;$&quot;\ * &quot;-&quot;??_-;_-@_-"/>
    <numFmt numFmtId="169" formatCode="_-* #,##0.0_-;\-* #,##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4"/>
      <color theme="1"/>
      <name val="Arial"/>
      <family val="2"/>
    </font>
    <font>
      <sz val="10"/>
      <name val="Arial"/>
      <family val="2"/>
    </font>
    <font>
      <b/>
      <sz val="10"/>
      <name val="Arial"/>
      <family val="2"/>
    </font>
    <font>
      <sz val="9"/>
      <color theme="1"/>
      <name val="Arial"/>
      <family val="2"/>
    </font>
    <font>
      <b/>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5" fillId="0" borderId="0" applyFont="0" applyFill="0" applyBorder="0" applyAlignment="0" applyProtection="0"/>
  </cellStyleXfs>
  <cellXfs count="117">
    <xf numFmtId="0" fontId="0" fillId="0" borderId="0" xfId="0"/>
    <xf numFmtId="0" fontId="3" fillId="0" borderId="0" xfId="0" applyFont="1"/>
    <xf numFmtId="0" fontId="6" fillId="3" borderId="1" xfId="4" applyFont="1" applyFill="1" applyBorder="1" applyAlignment="1">
      <alignment horizontal="center" vertical="center" wrapText="1"/>
    </xf>
    <xf numFmtId="0" fontId="6" fillId="3" borderId="1" xfId="4" applyFont="1" applyFill="1" applyBorder="1" applyAlignment="1">
      <alignment horizontal="center" vertical="center"/>
    </xf>
    <xf numFmtId="10" fontId="5" fillId="5" borderId="1" xfId="4" applyNumberFormat="1" applyFill="1" applyBorder="1" applyAlignment="1">
      <alignment horizontal="center" vertical="center" wrapText="1"/>
    </xf>
    <xf numFmtId="0" fontId="5" fillId="0" borderId="1" xfId="4" applyBorder="1" applyAlignment="1">
      <alignment horizontal="center" vertical="center" wrapText="1"/>
    </xf>
    <xf numFmtId="0" fontId="5" fillId="0" borderId="1" xfId="4" applyBorder="1" applyAlignment="1">
      <alignment horizontal="left" vertical="top" wrapText="1"/>
    </xf>
    <xf numFmtId="0" fontId="5" fillId="0" borderId="0" xfId="4"/>
    <xf numFmtId="0" fontId="7" fillId="0" borderId="0" xfId="0" applyFont="1" applyAlignment="1">
      <alignment horizontal="right" wrapText="1"/>
    </xf>
    <xf numFmtId="166" fontId="3" fillId="0" borderId="0" xfId="2" applyNumberFormat="1" applyFont="1"/>
    <xf numFmtId="164" fontId="3" fillId="0" borderId="0" xfId="0" applyNumberFormat="1" applyFont="1"/>
    <xf numFmtId="1" fontId="3" fillId="0" borderId="0" xfId="0" applyNumberFormat="1" applyFont="1"/>
    <xf numFmtId="0" fontId="3" fillId="0" borderId="1" xfId="0" applyFont="1" applyBorder="1" applyAlignment="1">
      <alignment vertical="center" wrapText="1"/>
    </xf>
    <xf numFmtId="0" fontId="3" fillId="0" borderId="1" xfId="0" applyFont="1" applyBorder="1" applyAlignment="1">
      <alignment horizontal="center" vertical="center" wrapText="1"/>
    </xf>
    <xf numFmtId="10" fontId="5" fillId="5" borderId="1" xfId="3" applyNumberFormat="1" applyFont="1" applyFill="1" applyBorder="1" applyAlignment="1">
      <alignment horizontal="center" vertical="center" wrapText="1"/>
    </xf>
    <xf numFmtId="0" fontId="5" fillId="0" borderId="1" xfId="4" applyBorder="1" applyAlignment="1">
      <alignment vertical="center" wrapText="1"/>
    </xf>
    <xf numFmtId="0" fontId="6" fillId="5" borderId="1" xfId="4" applyFont="1" applyFill="1" applyBorder="1" applyAlignment="1">
      <alignment horizontal="center" vertical="center" wrapText="1"/>
    </xf>
    <xf numFmtId="0" fontId="6" fillId="0" borderId="1" xfId="4" applyFont="1" applyBorder="1" applyAlignment="1">
      <alignment horizontal="center" vertical="center" wrapText="1"/>
    </xf>
    <xf numFmtId="164" fontId="8" fillId="7" borderId="1" xfId="3" applyNumberFormat="1" applyFont="1" applyFill="1" applyBorder="1" applyAlignment="1">
      <alignment vertical="center"/>
    </xf>
    <xf numFmtId="0" fontId="5" fillId="0" borderId="1" xfId="4" applyFill="1" applyBorder="1" applyAlignment="1">
      <alignment horizontal="center" vertical="center" wrapText="1"/>
    </xf>
    <xf numFmtId="0" fontId="0" fillId="0" borderId="0" xfId="0" pivotButton="1"/>
    <xf numFmtId="0" fontId="0" fillId="0" borderId="0" xfId="0" applyAlignment="1">
      <alignment horizontal="left"/>
    </xf>
    <xf numFmtId="0" fontId="3" fillId="0" borderId="1" xfId="4" applyFont="1" applyFill="1" applyBorder="1" applyAlignment="1">
      <alignment vertical="center" wrapText="1"/>
    </xf>
    <xf numFmtId="10" fontId="0" fillId="0" borderId="0" xfId="0" applyNumberFormat="1"/>
    <xf numFmtId="0" fontId="3" fillId="0" borderId="1" xfId="4" applyFont="1" applyFill="1" applyBorder="1" applyAlignment="1">
      <alignment horizontal="center" vertical="center" wrapText="1"/>
    </xf>
    <xf numFmtId="168" fontId="2" fillId="0" borderId="1" xfId="2" applyNumberFormat="1" applyFont="1" applyFill="1" applyBorder="1" applyAlignment="1">
      <alignment horizontal="center" vertical="center"/>
    </xf>
    <xf numFmtId="0" fontId="2" fillId="0" borderId="1" xfId="0" applyFont="1" applyBorder="1" applyAlignment="1">
      <alignment horizontal="center" vertical="center"/>
    </xf>
    <xf numFmtId="167" fontId="2" fillId="0" borderId="1" xfId="1"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9" fontId="2" fillId="0" borderId="1" xfId="3" applyFont="1" applyFill="1" applyBorder="1" applyAlignment="1">
      <alignment horizontal="center" vertical="center"/>
    </xf>
    <xf numFmtId="10" fontId="3" fillId="0" borderId="0" xfId="0" applyNumberFormat="1" applyFont="1"/>
    <xf numFmtId="0" fontId="6" fillId="3" borderId="1" xfId="4" applyFont="1" applyFill="1" applyBorder="1" applyAlignment="1">
      <alignment horizontal="center" vertical="center"/>
    </xf>
    <xf numFmtId="0" fontId="5" fillId="0" borderId="1" xfId="4" applyBorder="1" applyAlignment="1">
      <alignment horizontal="center" vertical="center" wrapText="1"/>
    </xf>
    <xf numFmtId="164" fontId="8" fillId="7" borderId="1" xfId="3" applyNumberFormat="1" applyFont="1" applyFill="1" applyBorder="1" applyAlignment="1">
      <alignment vertical="center"/>
    </xf>
    <xf numFmtId="0" fontId="5" fillId="0" borderId="1" xfId="4" applyBorder="1" applyAlignment="1">
      <alignment horizontal="left" vertical="top" wrapText="1"/>
    </xf>
    <xf numFmtId="0" fontId="0" fillId="0" borderId="1" xfId="0" applyBorder="1" applyAlignment="1">
      <alignment horizontal="right" vertical="center"/>
    </xf>
    <xf numFmtId="9" fontId="0" fillId="0" borderId="1" xfId="3" applyFont="1" applyFill="1" applyBorder="1" applyAlignment="1">
      <alignment horizontal="right" vertical="center"/>
    </xf>
    <xf numFmtId="2" fontId="0" fillId="0" borderId="1" xfId="0" applyNumberFormat="1" applyBorder="1" applyAlignment="1">
      <alignment horizontal="right" vertical="center"/>
    </xf>
    <xf numFmtId="167" fontId="0" fillId="0" borderId="1" xfId="1" applyNumberFormat="1" applyFont="1" applyFill="1" applyBorder="1" applyAlignment="1">
      <alignment horizontal="right" vertical="center"/>
    </xf>
    <xf numFmtId="10" fontId="0" fillId="0" borderId="1" xfId="0" applyNumberFormat="1" applyBorder="1" applyAlignment="1">
      <alignment horizontal="right" vertical="center"/>
    </xf>
    <xf numFmtId="168" fontId="0" fillId="0" borderId="1" xfId="2" applyNumberFormat="1" applyFont="1" applyFill="1" applyBorder="1" applyAlignment="1">
      <alignment horizontal="right" vertical="center"/>
    </xf>
    <xf numFmtId="9" fontId="0" fillId="0" borderId="1" xfId="0" applyNumberFormat="1" applyBorder="1" applyAlignment="1">
      <alignment horizontal="right" vertical="center"/>
    </xf>
    <xf numFmtId="0" fontId="0" fillId="0" borderId="1" xfId="0" applyFill="1" applyBorder="1" applyAlignment="1">
      <alignment horizontal="right" vertical="center"/>
    </xf>
    <xf numFmtId="164" fontId="0" fillId="0" borderId="1" xfId="3" applyNumberFormat="1" applyFont="1" applyFill="1" applyBorder="1" applyAlignment="1">
      <alignment horizontal="right" vertical="center"/>
    </xf>
    <xf numFmtId="9" fontId="0" fillId="0" borderId="0" xfId="3" applyFont="1"/>
    <xf numFmtId="9" fontId="11" fillId="0" borderId="0" xfId="3" applyFont="1" applyAlignment="1">
      <alignment horizontal="center" vertical="center"/>
    </xf>
    <xf numFmtId="9" fontId="0" fillId="0" borderId="0" xfId="3" applyFont="1" applyAlignment="1">
      <alignment horizontal="center"/>
    </xf>
    <xf numFmtId="1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0" xfId="0" applyFont="1" applyAlignment="1">
      <alignment horizontal="center"/>
    </xf>
    <xf numFmtId="167" fontId="2" fillId="0" borderId="1" xfId="1" applyNumberFormat="1" applyFont="1" applyBorder="1" applyAlignment="1">
      <alignment horizontal="center" vertical="center"/>
    </xf>
    <xf numFmtId="0" fontId="5" fillId="8" borderId="1" xfId="4" applyFill="1" applyBorder="1" applyAlignment="1">
      <alignment horizontal="center" vertical="center" wrapText="1"/>
    </xf>
    <xf numFmtId="0" fontId="12" fillId="7" borderId="1" xfId="0" applyFont="1" applyFill="1" applyBorder="1" applyAlignment="1">
      <alignment vertical="center"/>
    </xf>
    <xf numFmtId="9" fontId="12" fillId="7" borderId="1" xfId="3" applyFont="1" applyFill="1" applyBorder="1" applyAlignment="1">
      <alignment vertical="center"/>
    </xf>
    <xf numFmtId="43" fontId="12" fillId="7" borderId="1" xfId="1" applyFont="1" applyFill="1" applyBorder="1" applyAlignment="1">
      <alignment vertical="center"/>
    </xf>
    <xf numFmtId="167" fontId="12" fillId="7" borderId="1" xfId="1" applyNumberFormat="1" applyFont="1" applyFill="1" applyBorder="1" applyAlignment="1">
      <alignment vertical="center"/>
    </xf>
    <xf numFmtId="10" fontId="12" fillId="7" borderId="1" xfId="3" applyNumberFormat="1" applyFont="1" applyFill="1" applyBorder="1" applyAlignment="1">
      <alignment vertical="center"/>
    </xf>
    <xf numFmtId="168" fontId="12" fillId="7" borderId="1" xfId="2" applyNumberFormat="1" applyFont="1" applyFill="1" applyBorder="1" applyAlignment="1">
      <alignment vertical="center"/>
    </xf>
    <xf numFmtId="164" fontId="12" fillId="7" borderId="1" xfId="3" applyNumberFormat="1" applyFont="1" applyFill="1" applyBorder="1" applyAlignment="1">
      <alignment vertical="center"/>
    </xf>
    <xf numFmtId="9" fontId="0" fillId="0" borderId="1" xfId="3" applyFont="1" applyFill="1" applyBorder="1" applyAlignment="1">
      <alignment horizontal="center" vertical="center"/>
    </xf>
    <xf numFmtId="0" fontId="0" fillId="0" borderId="1" xfId="0" applyBorder="1" applyAlignment="1">
      <alignment horizontal="center" vertical="center"/>
    </xf>
    <xf numFmtId="167" fontId="0" fillId="0" borderId="1" xfId="1" applyNumberFormat="1" applyFont="1" applyFill="1" applyBorder="1" applyAlignment="1">
      <alignment horizontal="center" vertical="center"/>
    </xf>
    <xf numFmtId="9" fontId="0" fillId="0" borderId="1" xfId="0" applyNumberFormat="1" applyBorder="1" applyAlignment="1">
      <alignment horizontal="center" vertical="center"/>
    </xf>
    <xf numFmtId="166" fontId="3" fillId="0" borderId="0" xfId="2" applyNumberFormat="1" applyFont="1" applyAlignment="1">
      <alignment horizontal="center"/>
    </xf>
    <xf numFmtId="9" fontId="0" fillId="0" borderId="0" xfId="0" applyNumberFormat="1" applyAlignment="1">
      <alignment horizontal="center"/>
    </xf>
    <xf numFmtId="0" fontId="0" fillId="0" borderId="0" xfId="0" applyAlignment="1">
      <alignment horizontal="center"/>
    </xf>
    <xf numFmtId="9" fontId="0" fillId="0" borderId="1" xfId="3" applyFont="1" applyBorder="1" applyAlignment="1">
      <alignment horizontal="right" vertical="center"/>
    </xf>
    <xf numFmtId="10" fontId="2" fillId="0" borderId="1" xfId="0" applyNumberFormat="1" applyFont="1" applyFill="1" applyBorder="1" applyAlignment="1">
      <alignment horizontal="center" vertical="center"/>
    </xf>
    <xf numFmtId="0" fontId="5" fillId="6" borderId="1" xfId="4" applyFill="1" applyBorder="1" applyAlignment="1">
      <alignment horizontal="left" vertical="top" wrapText="1"/>
    </xf>
    <xf numFmtId="0" fontId="5" fillId="9" borderId="1" xfId="4" applyFill="1" applyBorder="1" applyAlignment="1">
      <alignment horizontal="left" vertical="top" wrapText="1"/>
    </xf>
    <xf numFmtId="10" fontId="12" fillId="7" borderId="1" xfId="3" applyNumberFormat="1" applyFont="1" applyFill="1" applyBorder="1" applyAlignment="1">
      <alignment horizontal="center" vertical="center"/>
    </xf>
    <xf numFmtId="0" fontId="5" fillId="0" borderId="1" xfId="4" applyFill="1" applyBorder="1" applyAlignment="1">
      <alignment horizontal="left" vertical="top" wrapText="1"/>
    </xf>
    <xf numFmtId="169" fontId="0" fillId="0" borderId="1" xfId="1" applyNumberFormat="1" applyFont="1" applyFill="1" applyBorder="1" applyAlignment="1">
      <alignment horizontal="right" vertical="center"/>
    </xf>
    <xf numFmtId="0" fontId="5" fillId="0" borderId="1" xfId="4" applyFill="1" applyBorder="1" applyAlignment="1">
      <alignment horizontal="left" vertical="center" wrapText="1"/>
    </xf>
    <xf numFmtId="0" fontId="0" fillId="9" borderId="1" xfId="0" applyFill="1" applyBorder="1" applyAlignment="1">
      <alignment horizontal="center" vertical="center"/>
    </xf>
    <xf numFmtId="9" fontId="0" fillId="9" borderId="1" xfId="3" applyFont="1" applyFill="1" applyBorder="1" applyAlignment="1">
      <alignment horizontal="center" vertical="center"/>
    </xf>
    <xf numFmtId="10" fontId="0" fillId="0" borderId="1" xfId="3" applyNumberFormat="1" applyFont="1" applyFill="1" applyBorder="1" applyAlignment="1">
      <alignment horizontal="right" vertical="center"/>
    </xf>
    <xf numFmtId="9" fontId="0" fillId="9" borderId="1" xfId="0" applyNumberFormat="1" applyFill="1" applyBorder="1" applyAlignment="1">
      <alignment horizontal="right" vertical="center"/>
    </xf>
    <xf numFmtId="9" fontId="0" fillId="9" borderId="1" xfId="3" applyFont="1" applyFill="1" applyBorder="1" applyAlignment="1">
      <alignment horizontal="right" vertical="center"/>
    </xf>
    <xf numFmtId="0" fontId="0" fillId="9" borderId="1" xfId="0" applyFill="1" applyBorder="1" applyAlignment="1">
      <alignment horizontal="right" vertical="center"/>
    </xf>
    <xf numFmtId="169" fontId="12" fillId="7" borderId="1" xfId="1" applyNumberFormat="1" applyFont="1" applyFill="1" applyBorder="1" applyAlignment="1">
      <alignment vertical="center"/>
    </xf>
    <xf numFmtId="10" fontId="8" fillId="7" borderId="1" xfId="3" applyNumberFormat="1" applyFont="1" applyFill="1" applyBorder="1" applyAlignment="1">
      <alignment vertical="center"/>
    </xf>
    <xf numFmtId="0" fontId="5" fillId="9" borderId="0" xfId="4" applyFill="1"/>
    <xf numFmtId="0" fontId="12" fillId="0" borderId="0" xfId="0" applyFont="1" applyAlignment="1">
      <alignment horizontal="center"/>
    </xf>
    <xf numFmtId="9" fontId="12" fillId="0" borderId="0" xfId="3" applyFont="1" applyAlignment="1">
      <alignment horizontal="center"/>
    </xf>
    <xf numFmtId="10" fontId="0" fillId="0" borderId="0" xfId="0" applyNumberFormat="1" applyAlignment="1">
      <alignment horizontal="center"/>
    </xf>
    <xf numFmtId="10" fontId="0" fillId="0" borderId="0" xfId="3" applyNumberFormat="1" applyFont="1" applyAlignment="1">
      <alignment horizontal="center"/>
    </xf>
    <xf numFmtId="9" fontId="3" fillId="0" borderId="0" xfId="3" applyFont="1" applyAlignment="1">
      <alignment horizontal="center"/>
    </xf>
    <xf numFmtId="0" fontId="6" fillId="2" borderId="1" xfId="4" applyFont="1" applyFill="1" applyBorder="1" applyAlignment="1">
      <alignment horizontal="center" vertical="center" wrapText="1" shrinkToFit="1"/>
    </xf>
    <xf numFmtId="0" fontId="6" fillId="2" borderId="1" xfId="4" applyFont="1" applyFill="1" applyBorder="1" applyAlignment="1">
      <alignment vertical="center" wrapText="1" shrinkToFit="1"/>
    </xf>
    <xf numFmtId="0" fontId="6" fillId="3" borderId="10" xfId="4" applyFont="1" applyFill="1" applyBorder="1" applyAlignment="1">
      <alignment horizontal="center" vertical="center" wrapText="1"/>
    </xf>
    <xf numFmtId="0" fontId="6" fillId="3" borderId="11" xfId="4" applyFont="1" applyFill="1" applyBorder="1" applyAlignment="1">
      <alignment horizontal="center" vertical="center" wrapText="1"/>
    </xf>
    <xf numFmtId="0" fontId="6" fillId="3" borderId="12" xfId="4" applyFont="1" applyFill="1" applyBorder="1" applyAlignment="1">
      <alignment horizontal="center" vertical="center" wrapText="1"/>
    </xf>
    <xf numFmtId="0" fontId="6" fillId="4" borderId="10" xfId="4" applyFont="1" applyFill="1" applyBorder="1" applyAlignment="1">
      <alignment horizontal="center" vertical="center" wrapText="1"/>
    </xf>
    <xf numFmtId="0" fontId="6" fillId="4" borderId="11" xfId="4" applyFont="1" applyFill="1" applyBorder="1" applyAlignment="1">
      <alignment horizontal="center" vertical="center" wrapText="1"/>
    </xf>
    <xf numFmtId="0" fontId="6" fillId="4" borderId="12" xfId="4" applyFont="1" applyFill="1" applyBorder="1" applyAlignment="1">
      <alignment horizontal="center" vertical="center" wrapText="1"/>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6" fillId="0" borderId="1" xfId="4" applyFont="1" applyBorder="1" applyAlignment="1">
      <alignment horizontal="left" vertical="center" wrapText="1"/>
    </xf>
    <xf numFmtId="0" fontId="6" fillId="0" borderId="1" xfId="4" applyFont="1" applyBorder="1" applyAlignment="1">
      <alignment vertical="center" wrapText="1"/>
    </xf>
    <xf numFmtId="0" fontId="6" fillId="0" borderId="1" xfId="4"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1" xfId="0" applyFont="1" applyBorder="1" applyAlignment="1"/>
    <xf numFmtId="0" fontId="3" fillId="0" borderId="12" xfId="0" applyFont="1" applyBorder="1" applyAlignment="1">
      <alignment horizontal="center"/>
    </xf>
  </cellXfs>
  <cellStyles count="9">
    <cellStyle name="Millares" xfId="1" builtinId="3"/>
    <cellStyle name="Millares 2" xfId="5"/>
    <cellStyle name="Millares 2 2" xfId="7"/>
    <cellStyle name="Millares 3" xfId="6"/>
    <cellStyle name="Moneda" xfId="2" builtinId="4"/>
    <cellStyle name="Normal" xfId="0" builtinId="0"/>
    <cellStyle name="Normal 2" xfId="4"/>
    <cellStyle name="Porcentaje" xfId="3" builtinId="5"/>
    <cellStyle name="Porcentaje 2" xfId="8"/>
  </cellStyles>
  <dxfs count="24">
    <dxf>
      <numFmt numFmtId="13" formatCode="0%"/>
    </dxf>
    <dxf>
      <alignment horizontal="center"/>
    </dxf>
    <dxf>
      <alignment horizontal="center"/>
    </dxf>
    <dxf>
      <numFmt numFmtId="13" formatCode="0%"/>
    </dxf>
    <dxf>
      <alignment horizontal="center"/>
    </dxf>
    <dxf>
      <alignment horizontal="center"/>
    </dxf>
    <dxf>
      <numFmt numFmtId="13" formatCode="0%"/>
    </dxf>
    <dxf>
      <numFmt numFmtId="14" formatCode="0.00%"/>
    </dxf>
    <dxf>
      <numFmt numFmtId="164" formatCode="0.0%"/>
    </dxf>
    <dxf>
      <numFmt numFmtId="14" formatCode="0.00%"/>
    </dxf>
    <dxf>
      <numFmt numFmtId="164" formatCode="0.0%"/>
    </dxf>
    <dxf>
      <alignment horizontal="center"/>
    </dxf>
    <dxf>
      <alignment horizontal="center"/>
    </dxf>
    <dxf>
      <numFmt numFmtId="13" formatCode="0%"/>
    </dxf>
    <dxf>
      <numFmt numFmtId="13" formatCode="0%"/>
    </dxf>
    <dxf>
      <alignment horizontal="center"/>
    </dxf>
    <dxf>
      <alignment horizontal="center"/>
    </dxf>
    <dxf>
      <numFmt numFmtId="13" formatCode="0%"/>
    </dxf>
    <dxf>
      <alignment horizontal="center"/>
    </dxf>
    <dxf>
      <alignment horizontal="center"/>
    </dxf>
    <dxf>
      <numFmt numFmtId="13" formatCode="0%"/>
    </dxf>
    <dxf>
      <alignment horizontal="center"/>
    </dxf>
    <dxf>
      <alignment horizontal="center"/>
    </dxf>
    <dxf>
      <numFmt numFmtId="13" formatCode="0%"/>
    </dxf>
  </dxfs>
  <tableStyles count="0" defaultTableStyle="TableStyleMedium2" defaultPivotStyle="PivotStyleLight16"/>
  <colors>
    <mruColors>
      <color rgb="FF31F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8786752779481E-2"/>
          <c:y val="0.12931845118804938"/>
          <c:w val="0.80908242649444095"/>
          <c:h val="0.74136309762390118"/>
        </c:manualLayout>
      </c:layout>
      <c:pie3DChart>
        <c:varyColors val="1"/>
        <c:ser>
          <c:idx val="0"/>
          <c:order val="0"/>
          <c:dPt>
            <c:idx val="0"/>
            <c:bubble3D val="0"/>
            <c:spPr>
              <a:solidFill>
                <a:schemeClr val="accent6">
                  <a:lumMod val="40000"/>
                  <a:lumOff val="60000"/>
                </a:schemeClr>
              </a:solidFill>
              <a:ln>
                <a:solidFill>
                  <a:schemeClr val="accent2"/>
                </a:solidFill>
              </a:ln>
              <a:effectLst>
                <a:outerShdw blurRad="88900" sx="102000" sy="102000" algn="ctr" rotWithShape="0">
                  <a:prstClr val="black">
                    <a:alpha val="10000"/>
                  </a:prstClr>
                </a:outerShdw>
              </a:effectLst>
              <a:scene3d>
                <a:camera prst="orthographicFront"/>
                <a:lightRig rig="threePt" dir="t"/>
              </a:scene3d>
              <a:sp3d>
                <a:bevelT w="127000" h="127000"/>
                <a:bevelB w="127000" h="127000"/>
                <a:contourClr>
                  <a:schemeClr val="accent2"/>
                </a:contourClr>
              </a:sp3d>
            </c:spPr>
            <c:extLst>
              <c:ext xmlns:c16="http://schemas.microsoft.com/office/drawing/2014/chart" uri="{C3380CC4-5D6E-409C-BE32-E72D297353CC}">
                <c16:uniqueId val="{00000002-9B44-43E9-82F4-D9E53406A95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B44-43E9-82F4-D9E53406A95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2-9B44-43E9-82F4-D9E53406A95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3-9B44-43E9-82F4-D9E53406A95A}"/>
                </c:ext>
              </c:extLst>
            </c:dLbl>
            <c:spPr>
              <a:ln>
                <a:noFill/>
              </a:ln>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'Tablas Resumen 4T'!$F$2:$F$3</c:f>
              <c:strCache>
                <c:ptCount val="2"/>
                <c:pt idx="0">
                  <c:v>Meta alcanzada</c:v>
                </c:pt>
                <c:pt idx="1">
                  <c:v>No logrado</c:v>
                </c:pt>
              </c:strCache>
            </c:strRef>
          </c:cat>
          <c:val>
            <c:numRef>
              <c:f>'Tablas Resumen 4T'!$G$2:$G$3</c:f>
              <c:numCache>
                <c:formatCode>0.00%</c:formatCode>
                <c:ptCount val="2"/>
                <c:pt idx="0">
                  <c:v>0.92918967910856065</c:v>
                </c:pt>
                <c:pt idx="1">
                  <c:v>7.0810320891439349E-2</c:v>
                </c:pt>
              </c:numCache>
            </c:numRef>
          </c:val>
          <c:extLst>
            <c:ext xmlns:c16="http://schemas.microsoft.com/office/drawing/2014/chart" uri="{C3380CC4-5D6E-409C-BE32-E72D297353CC}">
              <c16:uniqueId val="{00000000-9B44-43E9-82F4-D9E53406A95A}"/>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[Plan-de-acción-Telemedellín-2024 (Resultados 4T 24).xlsx]Tablas Resumen 4T!TablaDinámica4</c:name>
    <c:fmtId val="0"/>
  </c:pivotSource>
  <c:chart>
    <c:autoTitleDeleted val="0"/>
    <c:pivotFmts>
      <c:pivotFmt>
        <c:idx val="0"/>
        <c:spPr>
          <a:solidFill>
            <a:schemeClr val="accent2"/>
          </a:solidFill>
          <a:ln>
            <a:noFill/>
          </a:ln>
          <a:effectLst/>
        </c:spPr>
        <c:marker>
          <c:symbol val="none"/>
        </c:marker>
      </c:pivotFmt>
      <c:pivotFmt>
        <c:idx val="1"/>
        <c:spPr>
          <a:solidFill>
            <a:schemeClr val="accent6">
              <a:lumMod val="60000"/>
              <a:lumOff val="40000"/>
            </a:schemeClr>
          </a:solidFill>
          <a:ln>
            <a:noFill/>
          </a:ln>
          <a:effectLst/>
        </c:spPr>
        <c:marker>
          <c:symbol val="none"/>
        </c:marker>
      </c:pivotFmt>
      <c:pivotFmt>
        <c:idx val="2"/>
        <c:spPr>
          <a:solidFill>
            <a:schemeClr val="accent2"/>
          </a:solidFill>
          <a:ln>
            <a:noFill/>
          </a:ln>
          <a:effectLst/>
        </c:spPr>
        <c:marker>
          <c:symbol val="none"/>
        </c:marker>
      </c:pivotFmt>
      <c:pivotFmt>
        <c:idx val="3"/>
        <c:spPr>
          <a:solidFill>
            <a:schemeClr val="accent6">
              <a:lumMod val="60000"/>
              <a:lumOff val="40000"/>
            </a:schemeClr>
          </a:solidFill>
          <a:ln>
            <a:noFill/>
          </a:ln>
          <a:effectLst/>
        </c:spPr>
        <c:marker>
          <c:symbol val="none"/>
        </c:marker>
      </c:pivotFmt>
    </c:pivotFmts>
    <c:plotArea>
      <c:layout/>
      <c:barChart>
        <c:barDir val="bar"/>
        <c:grouping val="clustered"/>
        <c:varyColors val="0"/>
        <c:ser>
          <c:idx val="0"/>
          <c:order val="0"/>
          <c:tx>
            <c:strRef>
              <c:f>'Tablas Resumen 4T'!$B$14</c:f>
              <c:strCache>
                <c:ptCount val="1"/>
                <c:pt idx="0">
                  <c:v>Suma de PONDERACIÓN</c:v>
                </c:pt>
              </c:strCache>
            </c:strRef>
          </c:tx>
          <c:spPr>
            <a:solidFill>
              <a:schemeClr val="accent2"/>
            </a:solidFill>
            <a:ln>
              <a:noFill/>
            </a:ln>
            <a:effectLst/>
          </c:spPr>
          <c:invertIfNegative val="0"/>
          <c:cat>
            <c:strRef>
              <c:f>'Tablas Resumen 4T'!$A$15:$A$22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4T'!$B$15:$B$22</c:f>
              <c:numCache>
                <c:formatCode>0%</c:formatCode>
                <c:ptCount val="7"/>
                <c:pt idx="0">
                  <c:v>0.1235</c:v>
                </c:pt>
                <c:pt idx="1">
                  <c:v>7.5499999999999998E-2</c:v>
                </c:pt>
                <c:pt idx="2">
                  <c:v>8.1000000000000016E-2</c:v>
                </c:pt>
                <c:pt idx="3">
                  <c:v>0.3638333333333334</c:v>
                </c:pt>
                <c:pt idx="4">
                  <c:v>6.5000000000000002E-2</c:v>
                </c:pt>
                <c:pt idx="5">
                  <c:v>9.0333333333333321E-2</c:v>
                </c:pt>
                <c:pt idx="6">
                  <c:v>0.20083333333333336</c:v>
                </c:pt>
              </c:numCache>
            </c:numRef>
          </c:val>
          <c:extLst>
            <c:ext xmlns:c16="http://schemas.microsoft.com/office/drawing/2014/chart" uri="{C3380CC4-5D6E-409C-BE32-E72D297353CC}">
              <c16:uniqueId val="{00000000-8BFD-4730-B967-B67DBAB877D4}"/>
            </c:ext>
          </c:extLst>
        </c:ser>
        <c:ser>
          <c:idx val="1"/>
          <c:order val="1"/>
          <c:tx>
            <c:strRef>
              <c:f>'Tablas Resumen 4T'!$C$14</c:f>
              <c:strCache>
                <c:ptCount val="1"/>
                <c:pt idx="0">
                  <c:v>Suma de Total alcanzado ponderado</c:v>
                </c:pt>
              </c:strCache>
            </c:strRef>
          </c:tx>
          <c:spPr>
            <a:solidFill>
              <a:schemeClr val="accent6">
                <a:lumMod val="60000"/>
                <a:lumOff val="40000"/>
              </a:schemeClr>
            </a:solidFill>
            <a:ln>
              <a:noFill/>
            </a:ln>
            <a:effectLst/>
          </c:spPr>
          <c:invertIfNegative val="0"/>
          <c:cat>
            <c:strRef>
              <c:f>'Tablas Resumen 4T'!$A$15:$A$22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4T'!$C$15:$C$22</c:f>
              <c:numCache>
                <c:formatCode>0%</c:formatCode>
                <c:ptCount val="7"/>
                <c:pt idx="0">
                  <c:v>0.11620216666666666</c:v>
                </c:pt>
                <c:pt idx="1">
                  <c:v>7.4757142857142855E-2</c:v>
                </c:pt>
                <c:pt idx="2">
                  <c:v>6.9131111111111115E-2</c:v>
                </c:pt>
                <c:pt idx="3">
                  <c:v>0.32902023258078306</c:v>
                </c:pt>
                <c:pt idx="4">
                  <c:v>6.5000000000000002E-2</c:v>
                </c:pt>
                <c:pt idx="5">
                  <c:v>8.757783541666668E-2</c:v>
                </c:pt>
                <c:pt idx="6">
                  <c:v>0.18727619047619048</c:v>
                </c:pt>
              </c:numCache>
            </c:numRef>
          </c:val>
          <c:extLst>
            <c:ext xmlns:c16="http://schemas.microsoft.com/office/drawing/2014/chart" uri="{C3380CC4-5D6E-409C-BE32-E72D297353CC}">
              <c16:uniqueId val="{00000001-8BFD-4730-B967-B67DBAB877D4}"/>
            </c:ext>
          </c:extLst>
        </c:ser>
        <c:dLbls>
          <c:showLegendKey val="0"/>
          <c:showVal val="0"/>
          <c:showCatName val="0"/>
          <c:showSerName val="0"/>
          <c:showPercent val="0"/>
          <c:showBubbleSize val="0"/>
        </c:dLbls>
        <c:gapWidth val="182"/>
        <c:axId val="1842907567"/>
        <c:axId val="1842915887"/>
      </c:barChart>
      <c:catAx>
        <c:axId val="18429075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15887"/>
        <c:crosses val="autoZero"/>
        <c:auto val="1"/>
        <c:lblAlgn val="ctr"/>
        <c:lblOffset val="100"/>
        <c:noMultiLvlLbl val="0"/>
      </c:catAx>
      <c:valAx>
        <c:axId val="184291588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0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[Plan-de-acción-Telemedellín-2024 (Resultados 4T 24).xlsx]Tablas Resumen 4T!TablaDinámica5</c:name>
    <c:fmtId val="0"/>
  </c:pivotSource>
  <c:chart>
    <c:autoTitleDeleted val="0"/>
    <c:pivotFmts>
      <c:pivotFmt>
        <c:idx val="0"/>
        <c:spPr>
          <a:solidFill>
            <a:schemeClr val="accent2"/>
          </a:solidFill>
          <a:ln>
            <a:noFill/>
          </a:ln>
          <a:effectLst/>
        </c:spPr>
        <c:marker>
          <c:symbol val="none"/>
        </c:marker>
      </c:pivotFmt>
      <c:pivotFmt>
        <c:idx val="1"/>
        <c:spPr>
          <a:solidFill>
            <a:schemeClr val="accent6">
              <a:lumMod val="60000"/>
              <a:lumOff val="40000"/>
            </a:schemeClr>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6"/>
          </a:solidFill>
          <a:ln>
            <a:noFill/>
          </a:ln>
          <a:effectLst/>
        </c:spPr>
        <c:marker>
          <c:symbol val="none"/>
        </c:marker>
      </c:pivotFmt>
      <c:pivotFmt>
        <c:idx val="7"/>
        <c:spPr>
          <a:solidFill>
            <a:schemeClr val="accent1"/>
          </a:solidFill>
          <a:ln>
            <a:noFill/>
          </a:ln>
          <a:effectLst/>
        </c:spPr>
        <c:marker>
          <c:symbol val="none"/>
        </c:marker>
      </c:pivotFmt>
    </c:pivotFmts>
    <c:plotArea>
      <c:layout/>
      <c:barChart>
        <c:barDir val="col"/>
        <c:grouping val="clustered"/>
        <c:varyColors val="0"/>
        <c:ser>
          <c:idx val="0"/>
          <c:order val="0"/>
          <c:tx>
            <c:strRef>
              <c:f>'Tablas Resumen 4T'!$B$25</c:f>
              <c:strCache>
                <c:ptCount val="1"/>
                <c:pt idx="0">
                  <c:v>Suma de PONDERACIÓN</c:v>
                </c:pt>
              </c:strCache>
            </c:strRef>
          </c:tx>
          <c:spPr>
            <a:solidFill>
              <a:schemeClr val="accent6"/>
            </a:solidFill>
            <a:ln>
              <a:noFill/>
            </a:ln>
            <a:effectLst/>
          </c:spPr>
          <c:invertIfNegative val="0"/>
          <c:cat>
            <c:strRef>
              <c:f>'Tablas Resumen 4T'!$A$26:$A$37</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 4T'!$B$26:$B$37</c:f>
              <c:numCache>
                <c:formatCode>0%</c:formatCode>
                <c:ptCount val="11"/>
                <c:pt idx="0">
                  <c:v>6.533333333333334E-2</c:v>
                </c:pt>
                <c:pt idx="1">
                  <c:v>2.9166666666666667E-2</c:v>
                </c:pt>
                <c:pt idx="2">
                  <c:v>0.10100000000000001</c:v>
                </c:pt>
                <c:pt idx="3">
                  <c:v>0.26383333333333336</c:v>
                </c:pt>
                <c:pt idx="4">
                  <c:v>0.1235</c:v>
                </c:pt>
                <c:pt idx="5">
                  <c:v>0.11050000000000001</c:v>
                </c:pt>
                <c:pt idx="6">
                  <c:v>0.11483333333333333</c:v>
                </c:pt>
                <c:pt idx="7">
                  <c:v>9.2666666666666689E-2</c:v>
                </c:pt>
                <c:pt idx="8">
                  <c:v>4.083333333333334E-2</c:v>
                </c:pt>
                <c:pt idx="9">
                  <c:v>1.9833333333333328E-2</c:v>
                </c:pt>
                <c:pt idx="10">
                  <c:v>3.8500000000000006E-2</c:v>
                </c:pt>
              </c:numCache>
            </c:numRef>
          </c:val>
          <c:extLst>
            <c:ext xmlns:c16="http://schemas.microsoft.com/office/drawing/2014/chart" uri="{C3380CC4-5D6E-409C-BE32-E72D297353CC}">
              <c16:uniqueId val="{00000000-3F0A-4290-8DB0-C69AD3192A8E}"/>
            </c:ext>
          </c:extLst>
        </c:ser>
        <c:ser>
          <c:idx val="1"/>
          <c:order val="1"/>
          <c:tx>
            <c:strRef>
              <c:f>'Tablas Resumen 4T'!$C$25</c:f>
              <c:strCache>
                <c:ptCount val="1"/>
                <c:pt idx="0">
                  <c:v>Suma de Total alcanzado ponderado</c:v>
                </c:pt>
              </c:strCache>
            </c:strRef>
          </c:tx>
          <c:spPr>
            <a:solidFill>
              <a:schemeClr val="accent2"/>
            </a:solidFill>
            <a:ln>
              <a:noFill/>
            </a:ln>
            <a:effectLst/>
          </c:spPr>
          <c:invertIfNegative val="0"/>
          <c:cat>
            <c:strRef>
              <c:f>'Tablas Resumen 4T'!$A$26:$A$37</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 4T'!$C$26:$C$37</c:f>
              <c:numCache>
                <c:formatCode>0%</c:formatCode>
                <c:ptCount val="11"/>
                <c:pt idx="0">
                  <c:v>6.3822500000000004E-2</c:v>
                </c:pt>
                <c:pt idx="1">
                  <c:v>2.5725000000000001E-2</c:v>
                </c:pt>
                <c:pt idx="2">
                  <c:v>8.5218635358560738E-2</c:v>
                </c:pt>
                <c:pt idx="3">
                  <c:v>0.24864285714285717</c:v>
                </c:pt>
                <c:pt idx="4">
                  <c:v>0.11620216666666666</c:v>
                </c:pt>
                <c:pt idx="5">
                  <c:v>0.10695714285714286</c:v>
                </c:pt>
                <c:pt idx="6">
                  <c:v>0.11144783541666668</c:v>
                </c:pt>
                <c:pt idx="7">
                  <c:v>7.4696111111111116E-2</c:v>
                </c:pt>
                <c:pt idx="8">
                  <c:v>3.7955555555555555E-2</c:v>
                </c:pt>
                <c:pt idx="9">
                  <c:v>1.9796874999999999E-2</c:v>
                </c:pt>
                <c:pt idx="10">
                  <c:v>3.8500000000000006E-2</c:v>
                </c:pt>
              </c:numCache>
            </c:numRef>
          </c:val>
          <c:extLst>
            <c:ext xmlns:c16="http://schemas.microsoft.com/office/drawing/2014/chart" uri="{C3380CC4-5D6E-409C-BE32-E72D297353CC}">
              <c16:uniqueId val="{00000001-3F0A-4290-8DB0-C69AD3192A8E}"/>
            </c:ext>
          </c:extLst>
        </c:ser>
        <c:dLbls>
          <c:showLegendKey val="0"/>
          <c:showVal val="0"/>
          <c:showCatName val="0"/>
          <c:showSerName val="0"/>
          <c:showPercent val="0"/>
          <c:showBubbleSize val="0"/>
        </c:dLbls>
        <c:gapWidth val="150"/>
        <c:axId val="1844854383"/>
        <c:axId val="1844841487"/>
      </c:barChart>
      <c:catAx>
        <c:axId val="18448543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4841487"/>
        <c:crosses val="autoZero"/>
        <c:auto val="1"/>
        <c:lblAlgn val="ctr"/>
        <c:lblOffset val="100"/>
        <c:noMultiLvlLbl val="0"/>
      </c:catAx>
      <c:valAx>
        <c:axId val="1844841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4854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lumMod val="40000"/>
                  <a:lumOff val="60000"/>
                </a:schemeClr>
              </a:solidFill>
              <a:ln>
                <a:solidFill>
                  <a:schemeClr val="accent2"/>
                </a:solidFill>
              </a:ln>
              <a:effectLst>
                <a:outerShdw blurRad="88900" sx="102000" sy="102000" algn="ctr" rotWithShape="0">
                  <a:prstClr val="black">
                    <a:alpha val="10000"/>
                  </a:prstClr>
                </a:outerShdw>
              </a:effectLst>
              <a:scene3d>
                <a:camera prst="orthographicFront"/>
                <a:lightRig rig="threePt" dir="t"/>
              </a:scene3d>
              <a:sp3d>
                <a:bevelT w="127000" h="127000"/>
                <a:bevelB w="127000" h="127000"/>
                <a:contourClr>
                  <a:schemeClr val="accent2"/>
                </a:contourClr>
              </a:sp3d>
            </c:spPr>
            <c:extLst>
              <c:ext xmlns:c16="http://schemas.microsoft.com/office/drawing/2014/chart" uri="{C3380CC4-5D6E-409C-BE32-E72D297353CC}">
                <c16:uniqueId val="{00000001-8909-41E2-92FC-E42920E1E25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909-41E2-92FC-E42920E1E25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1-8909-41E2-92FC-E42920E1E25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3-8909-41E2-92FC-E42920E1E258}"/>
                </c:ext>
              </c:extLst>
            </c:dLbl>
            <c:spPr>
              <a:ln>
                <a:noFill/>
              </a:ln>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'Tablas Resumen 4T (2)'!$F$2:$F$3</c:f>
              <c:strCache>
                <c:ptCount val="2"/>
                <c:pt idx="0">
                  <c:v>Meta alcalzada</c:v>
                </c:pt>
                <c:pt idx="1">
                  <c:v>No logrado</c:v>
                </c:pt>
              </c:strCache>
            </c:strRef>
          </c:cat>
          <c:val>
            <c:numRef>
              <c:f>'Tablas Resumen 4T (2)'!$G$2:$G$3</c:f>
              <c:numCache>
                <c:formatCode>0.00%</c:formatCode>
                <c:ptCount val="2"/>
                <c:pt idx="0">
                  <c:v>0.92918967910856065</c:v>
                </c:pt>
                <c:pt idx="1">
                  <c:v>7.0810320891439349E-2</c:v>
                </c:pt>
              </c:numCache>
            </c:numRef>
          </c:val>
          <c:extLst>
            <c:ext xmlns:c16="http://schemas.microsoft.com/office/drawing/2014/chart" uri="{C3380CC4-5D6E-409C-BE32-E72D297353CC}">
              <c16:uniqueId val="{00000004-8909-41E2-92FC-E42920E1E258}"/>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[Plan-de-acción-Telemedellín-2024 (Resultados 4T 24).xlsx]Tablas Resumen 4T (2)!TablaDinámica4</c:name>
    <c:fmtId val="8"/>
  </c:pivotSource>
  <c:chart>
    <c:autoTitleDeleted val="0"/>
    <c:pivotFmts>
      <c:pivotFmt>
        <c:idx val="0"/>
        <c:spPr>
          <a:solidFill>
            <a:schemeClr val="accent2"/>
          </a:solidFill>
          <a:ln>
            <a:noFill/>
          </a:ln>
          <a:effectLst/>
        </c:spPr>
        <c:marker>
          <c:symbol val="none"/>
        </c:marker>
      </c:pivotFmt>
      <c:pivotFmt>
        <c:idx val="1"/>
        <c:spPr>
          <a:solidFill>
            <a:schemeClr val="accent6">
              <a:lumMod val="60000"/>
              <a:lumOff val="40000"/>
            </a:schemeClr>
          </a:solidFill>
          <a:ln>
            <a:noFill/>
          </a:ln>
          <a:effectLst/>
        </c:spPr>
        <c:marker>
          <c:symbol val="none"/>
        </c:marker>
      </c:pivotFmt>
      <c:pivotFmt>
        <c:idx val="2"/>
        <c:spPr>
          <a:solidFill>
            <a:schemeClr val="accent2"/>
          </a:solidFill>
          <a:ln>
            <a:noFill/>
          </a:ln>
          <a:effectLst/>
        </c:spPr>
        <c:marker>
          <c:symbol val="none"/>
        </c:marker>
      </c:pivotFmt>
      <c:pivotFmt>
        <c:idx val="3"/>
        <c:spPr>
          <a:solidFill>
            <a:schemeClr val="accent6">
              <a:lumMod val="60000"/>
              <a:lumOff val="40000"/>
            </a:schemeClr>
          </a:solidFill>
          <a:ln>
            <a:noFill/>
          </a:ln>
          <a:effectLst/>
        </c:spPr>
        <c:marker>
          <c:symbol val="none"/>
        </c:marker>
      </c:pivotFmt>
      <c:pivotFmt>
        <c:idx val="4"/>
        <c:spPr>
          <a:solidFill>
            <a:schemeClr val="accent2"/>
          </a:solidFill>
          <a:ln>
            <a:noFill/>
          </a:ln>
          <a:effectLst/>
        </c:spPr>
        <c:marker>
          <c:symbol val="none"/>
        </c:marker>
      </c:pivotFmt>
      <c:pivotFmt>
        <c:idx val="5"/>
        <c:spPr>
          <a:solidFill>
            <a:schemeClr val="accent6">
              <a:lumMod val="60000"/>
              <a:lumOff val="40000"/>
            </a:schemeClr>
          </a:solidFill>
          <a:ln>
            <a:noFill/>
          </a:ln>
          <a:effectLst/>
        </c:spPr>
        <c:marker>
          <c:symbol val="none"/>
        </c:marker>
      </c:pivotFmt>
    </c:pivotFmts>
    <c:plotArea>
      <c:layout/>
      <c:barChart>
        <c:barDir val="bar"/>
        <c:grouping val="clustered"/>
        <c:varyColors val="0"/>
        <c:ser>
          <c:idx val="0"/>
          <c:order val="0"/>
          <c:tx>
            <c:strRef>
              <c:f>'Tablas Resumen 4T (2)'!$B$14</c:f>
              <c:strCache>
                <c:ptCount val="1"/>
                <c:pt idx="0">
                  <c:v>Suma de PONDERACIÓN</c:v>
                </c:pt>
              </c:strCache>
            </c:strRef>
          </c:tx>
          <c:spPr>
            <a:solidFill>
              <a:schemeClr val="accent2"/>
            </a:solidFill>
            <a:ln>
              <a:noFill/>
            </a:ln>
            <a:effectLst/>
          </c:spPr>
          <c:invertIfNegative val="0"/>
          <c:cat>
            <c:strRef>
              <c:f>'Tablas Resumen 4T (2)'!$A$15:$A$22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 (2)'!$B$15:$B$22</c:f>
              <c:numCache>
                <c:formatCode>0%</c:formatCode>
                <c:ptCount val="7"/>
                <c:pt idx="0">
                  <c:v>0.1235</c:v>
                </c:pt>
                <c:pt idx="1">
                  <c:v>7.5499999999999998E-2</c:v>
                </c:pt>
                <c:pt idx="2">
                  <c:v>8.1000000000000016E-2</c:v>
                </c:pt>
                <c:pt idx="3">
                  <c:v>0.3638333333333334</c:v>
                </c:pt>
                <c:pt idx="4">
                  <c:v>6.5000000000000002E-2</c:v>
                </c:pt>
                <c:pt idx="5">
                  <c:v>9.0333333333333321E-2</c:v>
                </c:pt>
                <c:pt idx="6">
                  <c:v>0.20083333333333336</c:v>
                </c:pt>
              </c:numCache>
            </c:numRef>
          </c:val>
          <c:extLst>
            <c:ext xmlns:c16="http://schemas.microsoft.com/office/drawing/2014/chart" uri="{C3380CC4-5D6E-409C-BE32-E72D297353CC}">
              <c16:uniqueId val="{00000000-9EEC-45CE-B1C4-0A0D2FC3646A}"/>
            </c:ext>
          </c:extLst>
        </c:ser>
        <c:ser>
          <c:idx val="1"/>
          <c:order val="1"/>
          <c:tx>
            <c:strRef>
              <c:f>'Tablas Resumen 4T (2)'!$C$14</c:f>
              <c:strCache>
                <c:ptCount val="1"/>
                <c:pt idx="0">
                  <c:v>Suma de Total alcanzado ponderado</c:v>
                </c:pt>
              </c:strCache>
            </c:strRef>
          </c:tx>
          <c:spPr>
            <a:solidFill>
              <a:schemeClr val="accent6">
                <a:lumMod val="60000"/>
                <a:lumOff val="40000"/>
              </a:schemeClr>
            </a:solidFill>
            <a:ln>
              <a:noFill/>
            </a:ln>
            <a:effectLst/>
          </c:spPr>
          <c:invertIfNegative val="0"/>
          <c:cat>
            <c:strRef>
              <c:f>'Tablas Resumen 4T (2)'!$A$15:$A$22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 (2)'!$C$15:$C$22</c:f>
              <c:numCache>
                <c:formatCode>0%</c:formatCode>
                <c:ptCount val="7"/>
                <c:pt idx="0">
                  <c:v>0.11620216666666666</c:v>
                </c:pt>
                <c:pt idx="1">
                  <c:v>7.4757142857142855E-2</c:v>
                </c:pt>
                <c:pt idx="2">
                  <c:v>6.9131111111111115E-2</c:v>
                </c:pt>
                <c:pt idx="3">
                  <c:v>0.32902023258078306</c:v>
                </c:pt>
                <c:pt idx="4">
                  <c:v>6.5000000000000002E-2</c:v>
                </c:pt>
                <c:pt idx="5">
                  <c:v>8.757783541666668E-2</c:v>
                </c:pt>
                <c:pt idx="6">
                  <c:v>0.18727619047619048</c:v>
                </c:pt>
              </c:numCache>
            </c:numRef>
          </c:val>
          <c:extLst>
            <c:ext xmlns:c16="http://schemas.microsoft.com/office/drawing/2014/chart" uri="{C3380CC4-5D6E-409C-BE32-E72D297353CC}">
              <c16:uniqueId val="{00000001-9EEC-45CE-B1C4-0A0D2FC3646A}"/>
            </c:ext>
          </c:extLst>
        </c:ser>
        <c:dLbls>
          <c:showLegendKey val="0"/>
          <c:showVal val="0"/>
          <c:showCatName val="0"/>
          <c:showSerName val="0"/>
          <c:showPercent val="0"/>
          <c:showBubbleSize val="0"/>
        </c:dLbls>
        <c:gapWidth val="182"/>
        <c:axId val="1842907567"/>
        <c:axId val="1842915887"/>
      </c:barChart>
      <c:catAx>
        <c:axId val="18429075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15887"/>
        <c:crosses val="autoZero"/>
        <c:auto val="1"/>
        <c:lblAlgn val="ctr"/>
        <c:lblOffset val="100"/>
        <c:noMultiLvlLbl val="0"/>
      </c:catAx>
      <c:valAx>
        <c:axId val="184291588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0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LOGRO POR ÁREA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'Tablas Resumen 4T (2)'!$B$40</c:f>
              <c:strCache>
                <c:ptCount val="1"/>
                <c:pt idx="0">
                  <c:v>META</c:v>
                </c:pt>
              </c:strCache>
            </c:strRef>
          </c:tx>
          <c:spPr>
            <a:solidFill>
              <a:schemeClr val="accent2">
                <a:shade val="76000"/>
              </a:schemeClr>
            </a:solidFill>
            <a:ln>
              <a:noFill/>
            </a:ln>
            <a:effectLst/>
          </c:spPr>
          <c:invertIfNegative val="0"/>
          <c:cat>
            <c:strRef>
              <c:f>'Tablas Resumen 4T (2)'!$A$41:$A$51</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 4T (2)'!$B$41:$B$51</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EDDB-4DBB-B684-8950706E7277}"/>
            </c:ext>
          </c:extLst>
        </c:ser>
        <c:ser>
          <c:idx val="1"/>
          <c:order val="1"/>
          <c:tx>
            <c:strRef>
              <c:f>'Tablas Resumen 4T (2)'!$C$40</c:f>
              <c:strCache>
                <c:ptCount val="1"/>
                <c:pt idx="0">
                  <c:v>VALOR ALCANZADO</c:v>
                </c:pt>
              </c:strCache>
            </c:strRef>
          </c:tx>
          <c:spPr>
            <a:solidFill>
              <a:schemeClr val="accent2">
                <a:tint val="77000"/>
              </a:schemeClr>
            </a:solidFill>
            <a:ln>
              <a:noFill/>
            </a:ln>
            <a:effectLst/>
          </c:spPr>
          <c:invertIfNegative val="0"/>
          <c:dLbls>
            <c:dLbl>
              <c:idx val="7"/>
              <c:layout>
                <c:manualLayout>
                  <c:x val="0"/>
                  <c:y val="-9.41176470588235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DB-4DBB-B684-8950706E7277}"/>
                </c:ext>
              </c:extLst>
            </c:dLbl>
            <c:dLbl>
              <c:idx val="8"/>
              <c:layout>
                <c:manualLayout>
                  <c:x val="0"/>
                  <c:y val="-6.27450980392156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DB-4DBB-B684-8950706E7277}"/>
                </c:ext>
              </c:extLst>
            </c:dLbl>
            <c:dLbl>
              <c:idx val="10"/>
              <c:layout>
                <c:manualLayout>
                  <c:x val="0"/>
                  <c:y val="-9.41176470588236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DB-4DBB-B684-8950706E72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'Tablas Resumen 4T (2)'!$A$41:$A$51</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 4T (2)'!$C$41:$C$51</c:f>
              <c:numCache>
                <c:formatCode>0.00%</c:formatCode>
                <c:ptCount val="11"/>
                <c:pt idx="0">
                  <c:v>0.97687499999999994</c:v>
                </c:pt>
                <c:pt idx="1">
                  <c:v>0.88200000000000001</c:v>
                </c:pt>
                <c:pt idx="2">
                  <c:v>0.8437488649362449</c:v>
                </c:pt>
                <c:pt idx="3">
                  <c:v>0.94242396895587044</c:v>
                </c:pt>
                <c:pt idx="4">
                  <c:v>0.9409082321187584</c:v>
                </c:pt>
                <c:pt idx="5">
                  <c:v>0.96793794440853254</c:v>
                </c:pt>
                <c:pt idx="6">
                  <c:v>0.97051816037735872</c:v>
                </c:pt>
                <c:pt idx="7">
                  <c:v>0.80607314148681042</c:v>
                </c:pt>
                <c:pt idx="8">
                  <c:v>0.92952380952380942</c:v>
                </c:pt>
                <c:pt idx="9">
                  <c:v>0.99816176470588258</c:v>
                </c:pt>
                <c:pt idx="10">
                  <c:v>1</c:v>
                </c:pt>
              </c:numCache>
            </c:numRef>
          </c:val>
          <c:extLst>
            <c:ext xmlns:c16="http://schemas.microsoft.com/office/drawing/2014/chart" uri="{C3380CC4-5D6E-409C-BE32-E72D297353CC}">
              <c16:uniqueId val="{00000001-EDDB-4DBB-B684-8950706E7277}"/>
            </c:ext>
          </c:extLst>
        </c:ser>
        <c:dLbls>
          <c:showLegendKey val="0"/>
          <c:showVal val="0"/>
          <c:showCatName val="0"/>
          <c:showSerName val="0"/>
          <c:showPercent val="0"/>
          <c:showBubbleSize val="0"/>
        </c:dLbls>
        <c:gapWidth val="182"/>
        <c:axId val="1295739312"/>
        <c:axId val="1295737232"/>
      </c:barChart>
      <c:catAx>
        <c:axId val="129573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5737232"/>
        <c:crosses val="autoZero"/>
        <c:auto val="1"/>
        <c:lblAlgn val="ctr"/>
        <c:lblOffset val="100"/>
        <c:noMultiLvlLbl val="0"/>
      </c:catAx>
      <c:valAx>
        <c:axId val="12957372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573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s-CO"/>
              <a:t>LOGRO</a:t>
            </a:r>
            <a:r>
              <a:rPr lang="es-CO" baseline="0"/>
              <a:t> POR LÍNEA ESTRATÉGICA</a:t>
            </a:r>
            <a:endParaRPr lang="es-CO"/>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s-CO"/>
        </a:p>
      </c:txPr>
    </c:title>
    <c:autoTitleDeleted val="0"/>
    <c:plotArea>
      <c:layout/>
      <c:barChart>
        <c:barDir val="col"/>
        <c:grouping val="clustered"/>
        <c:varyColors val="0"/>
        <c:ser>
          <c:idx val="0"/>
          <c:order val="0"/>
          <c:tx>
            <c:strRef>
              <c:f>'Tablas Resumen 4T (2)'!$B$54</c:f>
              <c:strCache>
                <c:ptCount val="1"/>
                <c:pt idx="0">
                  <c:v>META</c:v>
                </c:pt>
              </c:strCache>
            </c:strRef>
          </c:tx>
          <c:spPr>
            <a:solidFill>
              <a:schemeClr val="accent6">
                <a:shade val="76000"/>
              </a:schemeClr>
            </a:solidFill>
            <a:ln>
              <a:noFill/>
            </a:ln>
            <a:effectLst/>
          </c:spPr>
          <c:invertIfNegative val="0"/>
          <c:cat>
            <c:strRef>
              <c:f>'Tablas Resumen 4T (2)'!$A$55:$A$61</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 (2)'!$B$55:$B$61</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ED70-4F29-8025-163EB6D920F2}"/>
            </c:ext>
          </c:extLst>
        </c:ser>
        <c:ser>
          <c:idx val="1"/>
          <c:order val="1"/>
          <c:tx>
            <c:strRef>
              <c:f>'Tablas Resumen 4T (2)'!$C$54</c:f>
              <c:strCache>
                <c:ptCount val="1"/>
                <c:pt idx="0">
                  <c:v>VALOR ALCANZADO</c:v>
                </c:pt>
              </c:strCache>
            </c:strRef>
          </c:tx>
          <c:spPr>
            <a:solidFill>
              <a:schemeClr val="accent6">
                <a:tint val="77000"/>
              </a:schemeClr>
            </a:solidFill>
            <a:ln>
              <a:noFill/>
            </a:ln>
            <a:effectLst/>
          </c:spPr>
          <c:invertIfNegative val="0"/>
          <c:cat>
            <c:strRef>
              <c:f>'Tablas Resumen 4T (2)'!$A$55:$A$61</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 4T (2)'!$C$55:$C$61</c:f>
              <c:numCache>
                <c:formatCode>0%</c:formatCode>
                <c:ptCount val="7"/>
                <c:pt idx="0">
                  <c:v>0.9409082321187584</c:v>
                </c:pt>
                <c:pt idx="1">
                  <c:v>0.99016083254493847</c:v>
                </c:pt>
                <c:pt idx="2">
                  <c:v>0.85347050754458154</c:v>
                </c:pt>
                <c:pt idx="3">
                  <c:v>0.90431580187113969</c:v>
                </c:pt>
                <c:pt idx="4">
                  <c:v>1</c:v>
                </c:pt>
                <c:pt idx="5">
                  <c:v>0.96949633302583049</c:v>
                </c:pt>
                <c:pt idx="6">
                  <c:v>0.93249555423829278</c:v>
                </c:pt>
              </c:numCache>
            </c:numRef>
          </c:val>
          <c:extLst>
            <c:ext xmlns:c16="http://schemas.microsoft.com/office/drawing/2014/chart" uri="{C3380CC4-5D6E-409C-BE32-E72D297353CC}">
              <c16:uniqueId val="{00000001-ED70-4F29-8025-163EB6D920F2}"/>
            </c:ext>
          </c:extLst>
        </c:ser>
        <c:dLbls>
          <c:showLegendKey val="0"/>
          <c:showVal val="0"/>
          <c:showCatName val="0"/>
          <c:showSerName val="0"/>
          <c:showPercent val="0"/>
          <c:showBubbleSize val="0"/>
        </c:dLbls>
        <c:gapWidth val="100"/>
        <c:axId val="1295737648"/>
        <c:axId val="1295738064"/>
      </c:barChart>
      <c:catAx>
        <c:axId val="129573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1295738064"/>
        <c:crosses val="autoZero"/>
        <c:auto val="1"/>
        <c:lblAlgn val="ctr"/>
        <c:lblOffset val="100"/>
        <c:noMultiLvlLbl val="0"/>
      </c:catAx>
      <c:valAx>
        <c:axId val="1295738064"/>
        <c:scaling>
          <c:orientation val="minMax"/>
          <c:max val="1"/>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5737648"/>
        <c:crossesAt val="1"/>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'Tablas Resumen 4T (2)'!$B$40</c:f>
              <c:strCache>
                <c:ptCount val="1"/>
                <c:pt idx="0">
                  <c:v>META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'Tablas Resumen 4T (2)'!$A$41</c:f>
              <c:strCache>
                <c:ptCount val="1"/>
                <c:pt idx="0">
                  <c:v>Agencia TM</c:v>
                </c:pt>
              </c:strCache>
            </c:strRef>
          </c:cat>
          <c:val>
            <c:numRef>
              <c:f>'Tablas Resumen 4T (2)'!$B$41</c:f>
              <c:numCache>
                <c:formatCode>0%</c:formatCode>
                <c:ptCount val="1"/>
                <c:pt idx="0">
                  <c:v>1</c:v>
                </c:pt>
              </c:numCache>
            </c:numRef>
          </c:val>
          <c:extLst>
            <c:ext xmlns:c16="http://schemas.microsoft.com/office/drawing/2014/chart" uri="{C3380CC4-5D6E-409C-BE32-E72D297353CC}">
              <c16:uniqueId val="{00000000-51F4-41B2-A788-A66C0064AFF7}"/>
            </c:ext>
          </c:extLst>
        </c:ser>
        <c:ser>
          <c:idx val="1"/>
          <c:order val="1"/>
          <c:tx>
            <c:strRef>
              <c:f>'Tablas Resumen 4T (2)'!$C$40</c:f>
              <c:strCache>
                <c:ptCount val="1"/>
                <c:pt idx="0">
                  <c:v>VALOR ALCANZADO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'Tablas Resumen 4T (2)'!$A$41</c:f>
              <c:strCache>
                <c:ptCount val="1"/>
                <c:pt idx="0">
                  <c:v>Agencia TM</c:v>
                </c:pt>
              </c:strCache>
            </c:strRef>
          </c:cat>
          <c:val>
            <c:numRef>
              <c:f>'Tablas Resumen 4T (2)'!$C$41</c:f>
              <c:numCache>
                <c:formatCode>0.00%</c:formatCode>
                <c:ptCount val="1"/>
                <c:pt idx="0">
                  <c:v>0.97687499999999994</c:v>
                </c:pt>
              </c:numCache>
            </c:numRef>
          </c:val>
          <c:extLst>
            <c:ext xmlns:c16="http://schemas.microsoft.com/office/drawing/2014/chart" uri="{C3380CC4-5D6E-409C-BE32-E72D297353CC}">
              <c16:uniqueId val="{00000001-51F4-41B2-A788-A66C0064AFF7}"/>
            </c:ext>
          </c:extLst>
        </c:ser>
        <c:dLbls>
          <c:dLblPos val="outEnd"/>
          <c:showLegendKey val="0"/>
          <c:showVal val="1"/>
          <c:showCatName val="0"/>
          <c:showSerName val="0"/>
          <c:showPercent val="0"/>
          <c:showBubbleSize val="0"/>
        </c:dLbls>
        <c:gapWidth val="219"/>
        <c:overlap val="-27"/>
        <c:axId val="220299488"/>
        <c:axId val="53841184"/>
      </c:barChart>
      <c:catAx>
        <c:axId val="22029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841184"/>
        <c:crosses val="autoZero"/>
        <c:auto val="1"/>
        <c:lblAlgn val="ctr"/>
        <c:lblOffset val="100"/>
        <c:noMultiLvlLbl val="0"/>
      </c:catAx>
      <c:valAx>
        <c:axId val="538411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0299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png"/><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830035</xdr:colOff>
      <xdr:row>0</xdr:row>
      <xdr:rowOff>81644</xdr:rowOff>
    </xdr:from>
    <xdr:to>
      <xdr:col>3</xdr:col>
      <xdr:colOff>190499</xdr:colOff>
      <xdr:row>2</xdr:row>
      <xdr:rowOff>163287</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035" y="81644"/>
          <a:ext cx="2503714" cy="70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361950</xdr:colOff>
      <xdr:row>29</xdr:row>
      <xdr:rowOff>9525</xdr:rowOff>
    </xdr:from>
    <xdr:to>
      <xdr:col>17</xdr:col>
      <xdr:colOff>257799</xdr:colOff>
      <xdr:row>41</xdr:row>
      <xdr:rowOff>114634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3087350" y="5610225"/>
          <a:ext cx="4467849" cy="2391109"/>
        </a:xfrm>
        <a:prstGeom prst="rect">
          <a:avLst/>
        </a:prstGeom>
      </xdr:spPr>
    </xdr:pic>
    <xdr:clientData/>
  </xdr:twoCellAnchor>
  <xdr:twoCellAnchor>
    <xdr:from>
      <xdr:col>7</xdr:col>
      <xdr:colOff>123825</xdr:colOff>
      <xdr:row>1</xdr:row>
      <xdr:rowOff>23812</xdr:rowOff>
    </xdr:from>
    <xdr:to>
      <xdr:col>12</xdr:col>
      <xdr:colOff>552450</xdr:colOff>
      <xdr:row>12</xdr:row>
      <xdr:rowOff>19050</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666749</xdr:colOff>
      <xdr:row>12</xdr:row>
      <xdr:rowOff>33337</xdr:rowOff>
    </xdr:from>
    <xdr:to>
      <xdr:col>12</xdr:col>
      <xdr:colOff>723900</xdr:colOff>
      <xdr:row>24</xdr:row>
      <xdr:rowOff>76200</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600075</xdr:colOff>
      <xdr:row>26</xdr:row>
      <xdr:rowOff>147636</xdr:rowOff>
    </xdr:from>
    <xdr:to>
      <xdr:col>10</xdr:col>
      <xdr:colOff>752475</xdr:colOff>
      <xdr:row>47</xdr:row>
      <xdr:rowOff>161925</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361950</xdr:colOff>
      <xdr:row>29</xdr:row>
      <xdr:rowOff>9525</xdr:rowOff>
    </xdr:from>
    <xdr:to>
      <xdr:col>17</xdr:col>
      <xdr:colOff>257799</xdr:colOff>
      <xdr:row>41</xdr:row>
      <xdr:rowOff>67009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354300" y="5610225"/>
          <a:ext cx="4467849" cy="2391109"/>
        </a:xfrm>
        <a:prstGeom prst="rect">
          <a:avLst/>
        </a:prstGeom>
      </xdr:spPr>
    </xdr:pic>
    <xdr:clientData/>
  </xdr:twoCellAnchor>
  <xdr:twoCellAnchor>
    <xdr:from>
      <xdr:col>7</xdr:col>
      <xdr:colOff>123825</xdr:colOff>
      <xdr:row>1</xdr:row>
      <xdr:rowOff>23812</xdr:rowOff>
    </xdr:from>
    <xdr:to>
      <xdr:col>12</xdr:col>
      <xdr:colOff>552450</xdr:colOff>
      <xdr:row>12</xdr:row>
      <xdr:rowOff>19050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666749</xdr:colOff>
      <xdr:row>12</xdr:row>
      <xdr:rowOff>176212</xdr:rowOff>
    </xdr:from>
    <xdr:to>
      <xdr:col>12</xdr:col>
      <xdr:colOff>723900</xdr:colOff>
      <xdr:row>25</xdr:row>
      <xdr:rowOff>28575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752474</xdr:colOff>
      <xdr:row>49</xdr:row>
      <xdr:rowOff>66674</xdr:rowOff>
    </xdr:from>
    <xdr:to>
      <xdr:col>14</xdr:col>
      <xdr:colOff>400050</xdr:colOff>
      <xdr:row>70</xdr:row>
      <xdr:rowOff>114299</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285750</xdr:colOff>
      <xdr:row>62</xdr:row>
      <xdr:rowOff>133350</xdr:rowOff>
    </xdr:from>
    <xdr:to>
      <xdr:col>3</xdr:col>
      <xdr:colOff>361950</xdr:colOff>
      <xdr:row>84</xdr:row>
      <xdr:rowOff>19050</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533400</xdr:colOff>
      <xdr:row>26</xdr:row>
      <xdr:rowOff>152399</xdr:rowOff>
    </xdr:from>
    <xdr:to>
      <xdr:col>10</xdr:col>
      <xdr:colOff>0</xdr:colOff>
      <xdr:row>42</xdr:row>
      <xdr:rowOff>76199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Morales" refreshedDate="45726.639537615738" createdVersion="7" refreshedVersion="6" minRefreshableVersion="3" recordCount="100">
  <cacheSource type="worksheet">
    <worksheetSource ref="A9:Z109" sheet="Telemedellín 4T "/>
  </cacheSource>
  <cacheFields count="26">
    <cacheField name="INS / Identificación" numFmtId="0">
      <sharedItems containsSemiMixedTypes="0" containsString="0" containsNumber="1" containsInteger="1" minValue="1" maxValue="109"/>
    </cacheField>
    <cacheField name="Categoría Interna" numFmtId="0">
      <sharedItems/>
    </cacheField>
    <cacheField name="DIMENSIÓN PLAN DE DESARROLLO ALCALDÍA DE MEDELLÍN" numFmtId="0">
      <sharedItems/>
    </cacheField>
    <cacheField name="OBJETIVO ESTRATÉGICO " numFmtId="0">
      <sharedItems count="6">
        <s v="ELEVAR EL NIVEL DE COMPETITIVIDAD Y POSICIONAMIENTO DEL CANAL"/>
        <s v="ELEVAR LA CAPACIDAD DE INNOVACIÓN, CALIDAD TÉCNICA Y AUDIOVISUAL"/>
        <s v="AUMENTAR EL NIVEL DE DESEMPEÑO INDIVIDUAL Y COLECTIVO"/>
        <s v="ADMINISTRAR Y OPTIMIZAR EFICIENTEMENTE LOS RECURSOS FINANCIEROS"/>
        <s v="REALIZAR ALIANZAS ESTRATÉGICAS CON LA ALCADÍA Y SUS ENTES DESCENTRALIZADOS"/>
        <s v="INCREMENTAR EL NIVEL DE EFICIENCIA Y EFICACIA ADMINISTRATIVA Y OPERATIVA"/>
      </sharedItems>
    </cacheField>
    <cacheField name="LÍNEA ESTRATÉGICA" numFmtId="0">
      <sharedItems count="12">
        <s v="EN TM NOS VEMOS Y NOS ESCUCHAMOS"/>
        <s v="EN TM NOS CONECTAMOS"/>
        <s v="EN TM NOS CONOCEMOS"/>
        <s v="EN TM NOS TRANSFORMAMOS"/>
        <s v="EN TM NOS PROYECTAMOS"/>
        <s v="EN TM NOS CUIDAMOS"/>
        <s v="EN TM NOS POTENCIAMOS"/>
        <s v="Nos Potenciamos" u="1"/>
        <s v="Nos Vemos y nos escuchamos" u="1"/>
        <s v="Nos Cuidamos" u="1"/>
        <s v="Nos Transformamos" u="1"/>
        <s v="Nos Conocemos" u="1"/>
      </sharedItems>
    </cacheField>
    <cacheField name="RESPONSABLE" numFmtId="0">
      <sharedItems count="11">
        <s v="Dirección de Contenidos y Distribución"/>
        <s v="Dirección de Contenidos y Distribución (Digital)"/>
        <s v="Dirección de Relaciones Corporativas"/>
        <s v="Dirección de Tecnología e Innovación"/>
        <s v="Dirección Administrativa y Financiera"/>
        <s v="Jefatura de Gestión Humana"/>
        <s v="Agencia TM"/>
        <s v="Control Interno"/>
        <s v="Planeación"/>
        <s v="Producción"/>
        <s v="Secretaría General"/>
      </sharedItems>
    </cacheField>
    <cacheField name="Nombre indicador" numFmtId="0">
      <sharedItems/>
    </cacheField>
    <cacheField name="Objetivo del indicador" numFmtId="0">
      <sharedItems/>
    </cacheField>
    <cacheField name="Mide" numFmtId="0">
      <sharedItems/>
    </cacheField>
    <cacheField name="Fórmula" numFmtId="0">
      <sharedItems/>
    </cacheField>
    <cacheField name="Periodicidad" numFmtId="0">
      <sharedItems/>
    </cacheField>
    <cacheField name="Ayuda del  Cálculo" numFmtId="0">
      <sharedItems/>
    </cacheField>
    <cacheField name="Meta" numFmtId="0">
      <sharedItems containsMixedTypes="1" containsNumber="1" minValue="4.0000000000000001E-3" maxValue="29132000000"/>
    </cacheField>
    <cacheField name="PONDERACIÓN" numFmtId="10">
      <sharedItems containsSemiMixedTypes="0" containsString="0" containsNumber="1" minValue="3.2500000000000003E-3" maxValue="3.2500000000000001E-2"/>
    </cacheField>
    <cacheField name="Valor alcanzado 1° trimestre" numFmtId="0">
      <sharedItems containsMixedTypes="1" containsNumber="1" minValue="0" maxValue="618235789.53000009"/>
    </cacheField>
    <cacheField name="Valor alcanzado 2° trimestre" numFmtId="0">
      <sharedItems containsMixedTypes="1" containsNumber="1" minValue="-1497299338.1499996" maxValue="4289034271.4377337"/>
    </cacheField>
    <cacheField name="Valor alcanzado 3° trimestre" numFmtId="0">
      <sharedItems containsMixedTypes="1" containsNumber="1" minValue="-2558001336" maxValue="15365400910.243288"/>
    </cacheField>
    <cacheField name="Valor alcanzado 4° trimestre" numFmtId="0">
      <sharedItems containsSemiMixedTypes="0" containsString="0" containsNumber="1" minValue="0" maxValue="12241852051.267551"/>
    </cacheField>
    <cacheField name="RESULTADO 2024" numFmtId="0">
      <sharedItems containsSemiMixedTypes="0" containsString="0" containsNumber="1" minValue="0" maxValue="32367658440.340115"/>
    </cacheField>
    <cacheField name="Ayuda del  Cálculo2" numFmtId="0">
      <sharedItems/>
    </cacheField>
    <cacheField name="Porcentaje alcanzado de la meta" numFmtId="0">
      <sharedItems containsSemiMixedTypes="0" containsString="0" containsNumber="1" minValue="0" maxValue="4"/>
    </cacheField>
    <cacheField name="Total alcanzado ponderado" numFmtId="10">
      <sharedItems containsSemiMixedTypes="0" containsString="0" containsNumber="1" minValue="0" maxValue="3.2500000000000001E-2"/>
    </cacheField>
    <cacheField name="Análisis 1° trimestre" numFmtId="0">
      <sharedItems longText="1"/>
    </cacheField>
    <cacheField name="Análisis 2° trimestre" numFmtId="0">
      <sharedItems longText="1"/>
    </cacheField>
    <cacheField name="Análisis 3° trimestre" numFmtId="0">
      <sharedItems longText="1"/>
    </cacheField>
    <cacheField name="Análisis 4° trimestre"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
  <r>
    <n v="1"/>
    <s v="PEI"/>
    <s v="3.4.6-COMUNICACIÓN PÚBLICA PARA EL FORTALECIMIENTO DE LA INSTITUCIONALIDAD Y LA CONFIANZA CIUDADANA"/>
    <x v="0"/>
    <x v="0"/>
    <x v="0"/>
    <s v="Ranking encuesta “Cómo se informan los líderes”"/>
    <s v="Evaluar la posición ranking del departamento Antioquia: Medios regionales de mayor influencia"/>
    <s v="Eficacia"/>
    <s v="Ranking en la encuesta “Cómo se informan los líderes”"/>
    <s v="Trimestral"/>
    <s v="Valor alcanzado en cada trimestre. Si no se evaluó, es cero &quot;0&quot;"/>
    <n v="5"/>
    <n v="1.95E-2"/>
    <n v="0"/>
    <n v="0"/>
    <n v="0"/>
    <n v="7"/>
    <n v="7"/>
    <s v="Mínimo"/>
    <n v="1.4"/>
    <n v="1.95E-2"/>
    <s v="La medición es publicada al finalizar el año"/>
    <s v="La medición es publicada al finalizar el año"/>
    <s v="La medición fue publicada de una manera distinta a la presentada el año pasado. Estamos estableciendo contacto directo con la firma encuestadora para verificar de qué manera es posible acceder a los datos completos, y si estos son distintos a los entregados al públio externo."/>
    <s v="El séptimo lugar obtenido indica que, aunque el canal sigue siendo una opción relevante para los líderes de opinión, la recuperación paulatina de la reputación del Sistema Informativo y de la franja de Opinión, Información, Investigación va por buen camino y debe enfocarse en  ser más competitiva apuntándole a influenciar los líderes y tomadores de decisiones de la región y del país. A pesar de no alcanzar la meta, es importante resaltar que el desempeño se mantiene dentro de una posición destacada, lo que sugiere que hay una base sólida de audiencia que valora el contenido informativo del canal."/>
  </r>
  <r>
    <n v="2"/>
    <s v="PEI"/>
    <s v="3.4.6-COMUNICACIÓN PÚBLICA PARA EL FORTALECIMIENTO DE LA INSTITUCIONALIDAD Y LA CONFIANZA CIUDADANA"/>
    <x v="0"/>
    <x v="0"/>
    <x v="0"/>
    <s v="Porcentaje en la encuesta “Cómo se informan los líderes”"/>
    <s v="Evaluar la posición porcentual Antioquia: Medios regionales de mayor influencia"/>
    <s v="Eficacia"/>
    <s v="Porcentaje en la encuesta “Cómo se informan los líderes”"/>
    <s v="Trimestral"/>
    <s v="Valor alcanzado en cada trimestre. Si no se evaluó, es cero &quot;0&quot;"/>
    <n v="0.05"/>
    <n v="1.95E-2"/>
    <n v="0"/>
    <n v="0"/>
    <n v="0"/>
    <n v="0.03"/>
    <n v="0.03"/>
    <s v="Máximo"/>
    <n v="0.6"/>
    <n v="1.17E-2"/>
    <s v="La medición es publicada al finalizar el año"/>
    <s v="La medición es publicada al finalizar el año"/>
    <s v="La medición fue publicada de una manera distinta a la presentada el año pasado. Estamos estableciendo contacto directo con la firma encuestadora para verificar de qué manera es posible acceder a los datos completos, y si estos son distintos a los entregados al público externo."/>
    <s v="El resultado del 3% refleja que, aunque el Sistema Informativo de Telemedellín sigue siendo reconocido por un segmento específico de Líderes de Opinión, no ha logrado aún sobresalir para captar una participación influyente dentro de este grupo. La meta de alcanzar un 5% habría indicado una mayor relevancia en este segmento, lo cual no se logró en esta ocasión, pero implica un mayor reto para seguir fortaleciendo la apuesta de la franja. Si bien no se alcanzó la meta, el 3% aún es un porcentaje que señala que el canal tiene presencia en este público, pero es evidente que existe un potencial de crecimiento."/>
  </r>
  <r>
    <n v="3"/>
    <s v="PEI"/>
    <s v="3.4.6-COMUNICACIÓN PÚBLICA PARA EL FORTALECIMIENTO DE LA INSTITUCIONALIDAD Y LA CONFIANZA CIUDADANA"/>
    <x v="0"/>
    <x v="0"/>
    <x v="0"/>
    <s v="Rating promedio Sistema informativo"/>
    <s v="Evaluar el rating promedio 20 emisiones estreno más vistas del Sistema Informativo en Antioquia"/>
    <s v="Eficacia"/>
    <s v="Promedio de las 20 emisiones más vistas del Sistema Informativo en Antioquia."/>
    <s v="Trimestral"/>
    <s v="Valor máximo alcanzado en los trimestres de evaluación."/>
    <n v="1"/>
    <n v="2.6000000000000002E-2"/>
    <n v="0"/>
    <n v="1.64"/>
    <n v="2.2999999999999998"/>
    <n v="2"/>
    <n v="2.2999999999999998"/>
    <s v="Acumulado"/>
    <n v="2.2999999999999998"/>
    <n v="2.6000000000000002E-2"/>
    <s v="No se contaba con la herramienta para realizar la medición de audiencias."/>
    <s v="Superamos la meta propuesta, gracias a los cambios de horario y mejoras implementadas para el fortalecimiento del Sistema Informativo. Esperamos continuar con esta tendencia."/>
    <s v="Seguimos creciendo en audiencia y consolidando ambas emisiones semanales de nuestro Noticiero, pero además hemos fortalecido la inmediatez para la reacción en vivo y el cubrimiento de los hechos de última hora, aumentado la frecuencia de los Avances Informativos y reforzado la promoción del sistema informativo a través de nuevas promos con su director y sus presentador@s."/>
    <s v="Aunque terminamos el año por debajo del trimestre anterior, duplicamos la meta propuesta para el 2024, lo cual indica la gran aceptación de una propuesta informativa seria y consolidadada, que se ve reflejada en el aumento significativo de los niveles de audiencia de las emisiones de noticias y los programas que hacen parte de la franja. "/>
  </r>
  <r>
    <n v="4"/>
    <s v="PEI"/>
    <s v="3.4.6-COMUNICACIÓN PÚBLICA PARA EL FORTALECIMIENTO DE LA INSTITUCIONALIDAD Y LA CONFIANZA CIUDADANA"/>
    <x v="0"/>
    <x v="0"/>
    <x v="0"/>
    <s v="Horas estreno franja informativa"/>
    <s v="Emitir horas estreno programas franja Informativa, Opinión, Investigación"/>
    <s v="Eficiencia"/>
    <s v="Sumatoria horas estreno franja informativa"/>
    <s v="Trimestral"/>
    <s v="Valor alcanzado en cada trimestre. Si no se evaluó, es cero &quot;0&quot;"/>
    <n v="1300"/>
    <n v="2.6000000000000002E-2"/>
    <n v="331"/>
    <n v="343"/>
    <n v="352"/>
    <n v="344"/>
    <n v="1370"/>
    <s v="Suma"/>
    <n v="1.0538461538461539"/>
    <n v="2.6000000000000002E-2"/>
    <s v="Para el primer trimestre no cumplimos la meta que teníamos, esperamos incluir más horas en avances y especiales para alcanzar la meta propuesta"/>
    <s v="En el segundo trimestre aumentamos las horas en la franja informativa pero no logramos la meta alcanzada, hace falta reforzar las horas de estreno con programas especiales y avances informativos para cumplir con la meta."/>
    <s v="Nos aceramos a la meta trimestral gracias a los programas Especiales de Noticias Telemedellín, y a los cubrimientos informativos de nuestro Sistema. Sin embargo, habíamos previsto el comienzo del programa informativo de la mañana, el cual por temas presupuestales aún no ha podido inciarse.  Por lo tanto  debemos seguir fortaleciendo la generación horas estreno y nuevos contenidos que entren a sumar a esta franja. "/>
    <s v="Cumplimos la meta propuesta gracias al compromiso con la generación de contenido informativo de valor y de especiales periodísticos dentro de nuestro Sistema Informativo. Además incrementamos la emisión de Avances Informativos y Ruedas de Prensa con cubrimiento periodiístico por parte de nuestro equipo de Noticias Telemedellín."/>
  </r>
  <r>
    <n v="5"/>
    <s v="PEI"/>
    <s v="3.4.6-COMUNICACIÓN PÚBLICA PARA EL FORTALECIMIENTO DE LA INSTITUCIONALIDAD Y LA CONFIANZA CIUDADANA"/>
    <x v="0"/>
    <x v="0"/>
    <x v="0"/>
    <s v="Rating promedio franja Cultura Ciudadana, Deporte y Entretenimiento."/>
    <s v="Evaluar el rating promedio de las 20 emisiones más vistas de los programas que componen la franja Cultura Ciudadana, Deporte y Entretenimiento."/>
    <s v="Eficacia"/>
    <s v="Promedio de las 20 emisiones más vistas de la franja en Antioquia"/>
    <s v="Trimestral"/>
    <s v="Valor máximo alcanzado en los trimestres de evaluación."/>
    <n v="0.8"/>
    <n v="1.95E-2"/>
    <n v="0"/>
    <n v="0.74"/>
    <n v="1.52"/>
    <n v="1.55"/>
    <n v="1.55"/>
    <s v="Acumulado"/>
    <n v="1.9375"/>
    <n v="1.95E-2"/>
    <s v="No se contaba con la herramienta para realizar la medición de audiencias."/>
    <s v="En este trimestre estuvimos cerca de la meta propuesta, se hace necesario seguir trabajando arduamente en formatos atractivos para alcanzarla."/>
    <s v="Superamos, casi que duplicando la metra propuesta gracias a los nuevos contenidos y formatos que se van posicionando dentro de esta franjas de nuestra parrilla de programación."/>
    <s v="Superamos casi duplicando la meta propuesta para el 4to trimestre posicionando los nuevos contenidos de la frana, las tansmisiones especiales, y los eventos de ciudad de este último trimestre del año."/>
  </r>
  <r>
    <n v="6"/>
    <s v="PEI"/>
    <s v="3.4.6-COMUNICACIÓN PÚBLICA PARA EL FORTALECIMIENTO DE LA INSTITUCIONALIDAD Y LA CONFIANZA CIUDADANA"/>
    <x v="0"/>
    <x v="0"/>
    <x v="0"/>
    <s v="Horas estreno franja Cultura Ciudadana, Deporte y Entretenimiento."/>
    <s v="Emitir horas estreno programas propios que componen la franja Cultura Ciudadana, Deporte y Entretenimiento."/>
    <s v="Eficiencia"/>
    <s v="Sumatoria de horas que componen los programas de la franja"/>
    <s v="Trimestral"/>
    <s v="Valor alcanzado en cada trimestre. Si no se evaluó, es cero &quot;0&quot;"/>
    <n v="940"/>
    <n v="2.6000000000000002E-2"/>
    <n v="330.3"/>
    <n v="447.5"/>
    <n v="530"/>
    <n v="315.5"/>
    <n v="1623.3"/>
    <s v="Suma"/>
    <n v="1.7269148936170213"/>
    <n v="2.6000000000000002E-2"/>
    <s v="En el primer trimestre sobrepasamos la meta propuesta, esperamos continuar con la tendencia evidenciada."/>
    <s v="En el segundo trimestre aumentamos las horas en esta franja y por ende cumplimos con la meta que se propuso."/>
    <s v="En el tercer trimestre superamos ya la meta anual, lo cual demuestra el compromiso de aumentar la cantidad, calidad y frecuencia de nuestros programas contenidos en esta franja."/>
    <s v="Aunque superamos la meta anual de emisión de horas componentes de la franja, durante el último trimestre, tuvimos una disminución debido a que varios programas salen del aire a mediados de diciebre, tanto por el cumplimiento de contrato de los talentos, como por el fin de año lectivo en la segunda quincena de Diciembre."/>
  </r>
  <r>
    <n v="7"/>
    <s v="PEI"/>
    <s v="3.4.6-COMUNICACIÓN PÚBLICA PARA EL FORTALECIMIENTO DE LA INSTITUCIONALIDAD Y LA CONFIANZA CIUDADANA"/>
    <x v="0"/>
    <x v="0"/>
    <x v="0"/>
    <s v="Horas estreno franja Comunicación Pública."/>
    <s v="Emitir horas estreno de programas que componen franja Comunicación Pública."/>
    <s v="Eficiencia"/>
    <s v="Sumatoria de horas en parrilla de los programas que componen la franja"/>
    <s v="Trimestral"/>
    <s v="Valor alcanzado en cada trimestre. Si no se evaluó, es cero &quot;0&quot;"/>
    <n v="100"/>
    <n v="3.2500000000000001E-2"/>
    <n v="18.3"/>
    <n v="26.4"/>
    <n v="61.7"/>
    <n v="71.900000000000006"/>
    <n v="178.3"/>
    <s v="Suma"/>
    <n v="1.7830000000000001"/>
    <n v="3.2500000000000001E-2"/>
    <s v="El el primer trimestre estuvimos por debajo de la meta propuesta, pues no habían comenzado los programas institucionales y de Comunicación Pública que hacen parte de la frannja. "/>
    <s v="En el segundo trimestre aumentamos las horas en esta franja pero aún es necesario incluir más programación relacionada con la franja para cumplir con la meta al final del año."/>
    <s v="Casi triplicamos el númer de horas de la franja en este tercer trimestre, lo cual demuestra nuestra sólida relación con secretarías y entidades descentralizadass del conglomerado público, para quienes nuestra pantalla vuelve a ser ventana de distribución fundamental de sus contenidos."/>
    <s v="Superamos con creces la meta de horas en Comunicación pública, entendiendo que esa es nuestra razón de ser como Canal de TV Local:ser el espacio natural para la emisión de este tipo de contenios de Interés General y Servicio a la ciudanía, tales como Rendiciones de cuentas de entidades públicas y descentralizadas."/>
  </r>
  <r>
    <n v="8"/>
    <s v="PEI"/>
    <s v="3.4.6-COMUNICACIÓN PÚBLICA PARA EL FORTALECIMIENTO DE LA INSTITUCIONALIDAD Y LA CONFIANZA CIUDADANA"/>
    <x v="0"/>
    <x v="0"/>
    <x v="0"/>
    <s v="Alianzas Internacionales para intercambio de contenidos"/>
    <s v="Medir las alianzas Internacionales para intercambio de contenidos producidos por Telemedellín."/>
    <s v="Eficiencia"/>
    <s v="Cantidad de contenidos compartidos"/>
    <s v="Trimestral"/>
    <s v="Valor alcanzado en cada trimestre. Si no se evaluó, es cero &quot;0&quot;"/>
    <n v="2"/>
    <n v="6.5000000000000006E-3"/>
    <n v="0"/>
    <n v="0"/>
    <n v="0"/>
    <n v="1"/>
    <n v="1"/>
    <s v="Suma"/>
    <n v="0.5"/>
    <n v="3.2500000000000003E-3"/>
    <s v="Durante el primer trimestre no se realizaó ninguna gestión para reactivar las alianzas pues el equipo de trabajo no se había conformado."/>
    <s v="Durante este período se realizó reunión con la Red TAL y se reactivó el vínculo con ATEI pero aún no contamos con ninguna producción propia para intercambio de contenido."/>
    <s v="Durante el tecer trimestre se avanzó en la reactivación de la membresía de ATEI para consolidar en el último trimestre el envío de las primeras notas que propondremos para el Noticiero Científico y Cultural Iberoamericano."/>
    <s v="La serie Documental, Aquí te espero, galanrdonada en los premios TAL fue compartida con la Red, para hacer parte de su repositorio de Contenidos."/>
  </r>
  <r>
    <n v="9"/>
    <s v="PEI"/>
    <s v="3.4.6-COMUNICACIÓN PÚBLICA PARA EL FORTALECIMIENTO DE LA INSTITUCIONALIDAD Y LA CONFIANZA CIUDADANA"/>
    <x v="0"/>
    <x v="0"/>
    <x v="0"/>
    <s v="Galardones"/>
    <s v="Medir los Galardones obtenidos. (Galardones obtenidos con producciones propias y/o coproducción)"/>
    <s v="Eficiencia"/>
    <s v="Sumatoria de galardones en eventos locales, nacionales e internacionales"/>
    <s v="Trimestral"/>
    <s v="Valor alcanzado en cada trimestre. Si no se evaluó, es cero &quot;0&quot;"/>
    <n v="1"/>
    <n v="6.5000000000000006E-3"/>
    <n v="0"/>
    <n v="0"/>
    <n v="1"/>
    <n v="2"/>
    <n v="3"/>
    <s v="Suma"/>
    <n v="3"/>
    <n v="6.5000000000000006E-3"/>
    <s v="No se realizó ninguna postulación ni participación."/>
    <s v="No se realizó ninguna postulación ni participación."/>
    <s v="Obtuvimos, en el marco del BAM 2024 en Bogotá, el galardón de TAL con motivo de los 70 años de la Televisión Colomlbiana. "/>
    <s v="Obtuvimos 8 Nominacions y 2 Premios TAL 2024. Mejor contenido periodístico Colombia y Mejor Contenido sobre DDHH Regional."/>
  </r>
  <r>
    <n v="10"/>
    <s v="PEI"/>
    <s v="3.4.6-COMUNICACIÓN PÚBLICA PARA EL FORTALECIMIENTO DE LA INSTITUCIONALIDAD Y LA CONFIANZA CIUDADANA"/>
    <x v="1"/>
    <x v="0"/>
    <x v="0"/>
    <s v="Horas franja laboratorio de Videopodcast Podcast"/>
    <s v="Emitir horas en la franja laboratorio de Videopodcast Podcast y Videopodcast producidos en Telemedellín"/>
    <s v="Eficiencia"/>
    <s v="Sumatoria de horas emitidas en la franja semanal"/>
    <s v="Trimestral"/>
    <s v="Valor alcanzado en cada trimestre. Si no se evaluó, es cero &quot;0&quot;"/>
    <n v="168"/>
    <n v="6.5000000000000006E-3"/>
    <n v="0"/>
    <n v="0"/>
    <n v="60"/>
    <n v="43.2"/>
    <n v="103.2"/>
    <s v="Suma"/>
    <n v="0.61428571428571432"/>
    <n v="3.9928571428571435E-3"/>
    <s v="En el primer trimestre no había iniciado el proyecto"/>
    <s v="En el segundo trimestre no había iniciado el proyecto."/>
    <s v="Luego del lanzamiento del proyecto de Laboratorio Podcast, hemos venido cumpliendo con las horas de la franja semanal que nos habíamos propuesto."/>
    <s v="Si bien rebajó el número de horas de la franja, debido al período de receso de navidad y final de año, seguimos  dentro de la meta propuesta."/>
  </r>
  <r>
    <n v="11"/>
    <s v="PEI"/>
    <s v="3.4.6-COMUNICACIÓN PÚBLICA PARA EL FORTALECIMIENTO DE LA INSTITUCIONALIDAD Y LA CONFIANZA CIUDADANA"/>
    <x v="1"/>
    <x v="0"/>
    <x v="0"/>
    <s v="Proyectos Podcast y Videopodcast"/>
    <s v="Medir los proyectos Podcast y Videopodcast producidos en Telemedellín"/>
    <s v="Eficiencia"/>
    <s v="Sumatoria de contenidos producidos"/>
    <s v="Trimestral"/>
    <s v="Valor alcanzado en cada trimestre. Si no se evaluó, es cero &quot;0&quot;"/>
    <n v="18"/>
    <n v="6.5000000000000006E-3"/>
    <n v="0"/>
    <n v="0"/>
    <n v="23"/>
    <n v="3"/>
    <n v="26"/>
    <s v="Suma"/>
    <n v="1.4444444444444444"/>
    <n v="6.5000000000000006E-3"/>
    <s v="En el primer trimestre no había iniciado el proyecto"/>
    <s v="En el segundo trimestre no había iniciado el proyecto"/>
    <s v="Durante el tercer trimestre y luego del lanzamiento y consolidación de nuestra marca Laboratorio Podcast, hemos realizado producciones para diferentes empresas y entidades externas, tales como Secretaría de Cultura (Feria del Libro); UPB, Expo Camacol y Crystal."/>
    <s v="Durante el útimo trimestre con proyectos para externos como el Podcast, Medellín te cuenta (Sec Comunicaciones) los podcast propios con diferentes talentos del canal y el alquiler del espacio para producciones de externos, consolidamos la estrategia 360 de Laboratorio Podcast Telemedellín."/>
  </r>
  <r>
    <n v="12"/>
    <s v="PEI"/>
    <s v="3.4.6-COMUNICACIÓN PÚBLICA PARA EL FORTALECIMIENTO DE LA INSTITUCIONALIDAD Y LA CONFIANZA CIUDADANA"/>
    <x v="0"/>
    <x v="1"/>
    <x v="1"/>
    <s v="Engagement redes sociales"/>
    <s v="Medir el engagement de las diferentes redes sociales"/>
    <s v="Eficacia"/>
    <s v="∑(seguidores de red n x engagement de red n) / ∑seguidores de las redes"/>
    <s v="Trimestral"/>
    <s v="Valor ACUMULADO en el trimestre de evaluación."/>
    <n v="4.0000000000000001E-3"/>
    <n v="2.6000000000000002E-2"/>
    <s v="0.16%"/>
    <s v="0.41%"/>
    <s v="0.76%"/>
    <n v="8.3000000000000001E-3"/>
    <n v="8.3000000000000001E-3"/>
    <s v="Final año"/>
    <n v="2.0750000000000002"/>
    <n v="2.6000000000000002E-2"/>
    <s v="En el primer trimestre no se había reestructurado el área ni reorientado la estrategia digital."/>
    <s v="Durante este período comoenzó la planeación y la reactivación de la estrategia digital, logrando los primeros resultados en materia de engagement."/>
    <s v="Se consolido una estrategia de Engagement debido a las transmisiones de los eventos de ciudad. La feria de las flores fue el evento que volvió a enamorar a los seguidores y suscriptors de nuestro canal. "/>
    <s v="El engagement subió en este trimestre principalmente por los cubrimientos a espacios deportivos. "/>
  </r>
  <r>
    <n v="13"/>
    <s v="PEI"/>
    <s v="3.4.6-COMUNICACIÓN PÚBLICA PARA EL FORTALECIMIENTO DE LA INSTITUCIONALIDAD Y LA CONFIANZA CIUDADANA"/>
    <x v="0"/>
    <x v="1"/>
    <x v="1"/>
    <s v="Seguidores comunidad digital"/>
    <s v="Medir los seguidores en nuestra comunidad digital"/>
    <s v="Efectividad"/>
    <s v="Sumatoria de todos los seguidores y suscriptores de las redes sociales"/>
    <s v="Trimestral"/>
    <s v="Valor ACUMULADO en el trimestre de evaluación."/>
    <n v="3700000"/>
    <n v="2.6000000000000002E-2"/>
    <n v="3354776"/>
    <n v="3687991"/>
    <n v="3935546"/>
    <n v="4168992"/>
    <n v="4168992"/>
    <s v="Final año"/>
    <n v="1.1267545945945947"/>
    <n v="2.6000000000000002E-2"/>
    <s v="En el primer trimestre no se había reorientado ni activado la estrategia digital."/>
    <s v="El crecimiento de la comunidad se debe a el contenido por programas y nichos. Se están creando comunidades por medio de listas de reproducción en cada una de las redes sociales. "/>
    <s v="El crecmiento de la comunidad se debe a los eventos de ciudad, principalmente la Feria de las Flores y las transmisiones de todos los desfiles. "/>
    <s v="La comunidad creció en este trimesre. Principalmente en Tik Tok y Facebook por la transmisión de diferentes eventos deportivos y de ciudad como la encendida de los alumbrados. "/>
  </r>
  <r>
    <n v="14"/>
    <s v="PEI"/>
    <s v="3.4.6-COMUNICACIÓN PÚBLICA PARA EL FORTALECIMIENTO DE LA INSTITUCIONALIDAD Y LA CONFIANZA CIUDADANA"/>
    <x v="0"/>
    <x v="1"/>
    <x v="1"/>
    <s v="Tiempo de permanencia en la web"/>
    <s v="Medir el tiempo de permanencia en la página web  de Telemedellín"/>
    <s v="Eficiencia"/>
    <s v="Promedio de tiempo de permanencia en la página"/>
    <s v="Trimestral"/>
    <s v="Valor ACUMULADO en el trimestre de evaluación."/>
    <n v="78"/>
    <n v="1.95E-2"/>
    <n v="45"/>
    <n v="37"/>
    <n v="56"/>
    <n v="54"/>
    <n v="54"/>
    <s v="Final año"/>
    <n v="0.69230769230769229"/>
    <n v="1.35E-2"/>
    <s v="En el primer trimestre no se había reorientado ni activado la estrategia digital."/>
    <s v="El descenso en el tiempo de permanencia se puede explicar por la implementación de los cambios en el portal que se empezaron a realizar durante este período."/>
    <s v="El tiempo de permanencia en la página aumentó su promedio por las transmisiones de Feria de Flores. "/>
    <s v="El tiempo de permanencia en la pagina sigue constante, apalancado en los Shorts de los productos digitales como Hablemos sin Drama y Telemedellin Academy Inspira."/>
  </r>
  <r>
    <n v="15"/>
    <s v="PEI"/>
    <s v="3.4.6-COMUNICACIÓN PÚBLICA PARA EL FORTALECIMIENTO DE LA INSTITUCIONALIDAD Y LA CONFIANZA CIUDADANA"/>
    <x v="0"/>
    <x v="1"/>
    <x v="1"/>
    <s v="Sesiones en la página web"/>
    <s v="Medir las sesiones en la página web"/>
    <s v="Eficiencia"/>
    <s v="Sumatoria de todos los visitantes en los canales de tráfico al portal"/>
    <s v="Trimestral"/>
    <s v="Valor alcanzado en cada trimestre. Si no se evaluó, es cero &quot;0&quot;"/>
    <n v="15000000"/>
    <n v="2.6000000000000002E-2"/>
    <n v="3776484"/>
    <n v="3145310"/>
    <n v="3890967"/>
    <n v="4269607"/>
    <n v="15082368"/>
    <s v="Suma"/>
    <n v="1.0054912"/>
    <n v="2.6000000000000002E-2"/>
    <s v="No se realizó la medición durante el primer trimestre."/>
    <s v="Se evidencia crecimiento"/>
    <s v="El crecimiento en las sesiones de la página web se deben a que la frecuencia de publicacion de noticias ha incrementado en un 120%"/>
    <s v="El tráfico cumplió el objetivo del año. 15 millones de seiones en nuestra página web. "/>
  </r>
  <r>
    <n v="16"/>
    <s v="PEI"/>
    <s v="3.4.6-COMUNICACIÓN PÚBLICA PARA EL FORTALECIMIENTO DE LA INSTITUCIONALIDAD Y LA CONFIANZA CIUDADANA"/>
    <x v="1"/>
    <x v="1"/>
    <x v="1"/>
    <s v="Plataformas de contenido "/>
    <s v="Medir la cantidad de nuevas plataformas para podcast y contenido transmedia"/>
    <s v="Eficacia"/>
    <s v="Cantidad de nuevas plataformas para podcast y contenido transmedia"/>
    <s v="Trimestral"/>
    <s v="Valor alcanzado en cada trimestre. Si no se evaluó, es cero &quot;0&quot;"/>
    <n v="3"/>
    <n v="1.3000000000000001E-2"/>
    <n v="1"/>
    <n v="2"/>
    <n v="3"/>
    <n v="1"/>
    <n v="7"/>
    <s v="Suma"/>
    <n v="2.3333333333333335"/>
    <n v="1.3000000000000001E-2"/>
    <s v="Se empieza a reactivar canal de Youtube"/>
    <s v="Creación de perfiles en nuevas plataformas para el proyecto sombrilla Laboratorio Podcasts Telemedellín"/>
    <s v="Se realizó el lanzamiento de HABLEMOS SIN DRAMA, el Podcast digital de Telemedellin. "/>
    <s v="Se utilizo la plataforma Quick para nuestras transmisiones, especialmente deportivas. "/>
  </r>
  <r>
    <n v="17"/>
    <s v="PEI"/>
    <s v="3.4.6-COMUNICACIÓN PÚBLICA PARA EL FORTALECIMIENTO DE LA INSTITUCIONALIDAD Y LA CONFIANZA CIUDADANA"/>
    <x v="0"/>
    <x v="1"/>
    <x v="1"/>
    <s v="Ingresos por plataformas digitales"/>
    <s v="Medir los ingresos económicos por plataformas digitales"/>
    <s v="Eficiencia"/>
    <s v="Sumatoria de la monetización de todas las redes y plataformas del Canal (En dolares USD)"/>
    <s v="Trimestral"/>
    <s v="Valor alcanzado en cada trimestre. Si no se evaluó, es cero &quot;0&quot;"/>
    <n v="42000"/>
    <n v="1.3000000000000001E-2"/>
    <n v="6955"/>
    <n v="8993"/>
    <n v="10726"/>
    <n v="11133"/>
    <n v="37807"/>
    <s v="Suma"/>
    <n v="0.90016666666666667"/>
    <n v="1.1702166666666668E-2"/>
    <s v="No se registró este valor durante el primer trimestre."/>
    <s v="El aumento en la monetización se debe al aumento de sesiones al portal y a las redes sociales. "/>
    <s v="Este trimestre aumentamos en monetización debido a el trafico por los eventos de Ciudad y la cantidad de contenidos generados en cada uno de los eventos como Feria de Flores y Altavoz. "/>
    <s v="La monetización en el ultimo trimestre incrementó por el contenido deportivo. "/>
  </r>
  <r>
    <n v="18"/>
    <s v="PEI"/>
    <s v="3.4.6-COMUNICACIÓN PÚBLICA PARA EL FORTALECIMIENTO DE LA INSTITUCIONALIDAD Y LA CONFIANZA CIUDADANA"/>
    <x v="0"/>
    <x v="2"/>
    <x v="2"/>
    <s v="Evaluación de imagen de Telemedellín  "/>
    <s v="Evaluar de percepción de favorabilidad de imagen de Telemedellín"/>
    <s v="Eficacia"/>
    <s v="Evaluación de percepción de favorabilidad de imagen de Telemedellín"/>
    <s v="Trimestral"/>
    <s v="Valor alcanzado en cada trimestre. Si no se evaluó, es cero &quot;0&quot;"/>
    <n v="0.7"/>
    <n v="2.6000000000000002E-2"/>
    <n v="0"/>
    <n v="0"/>
    <n v="0"/>
    <n v="0.68"/>
    <n v="0.68"/>
    <s v="Máximo"/>
    <n v="0.97142857142857153"/>
    <n v="2.5257142857142863E-2"/>
    <s v="No se avaluó el primer o segundo trimestre, la referencia de este indicador actualmente es la encuesta de percepción ciudadana Medellín Cómo Vamos la cuál sale de manera anual el mes de octubre. "/>
    <s v="No se avaluó el primer o segundo trimestre, la referencia de este indicador actualmente es la encuesta de percepción ciudadana Medellín Cómo Vamos la cuál sale de manera anual el mes de octubre. "/>
    <s v="No se evaluó en reste trimestre, el área esperará la referencia de este indicador en la encuesta de percepción ciudadana Medellín Cómo Vamos la cuál sale de manera anual el mes de octubre, como el elemento más pr´ximo y asertivo para delimitar las ciofras. "/>
    <s v="En el último trimestre de 2024, Telemedellín subió 5 puntos en referencia a la favorabilidad ciudadana, la cual sale de la encuesta de percepción ciudadana &quot;Medellín Cómo Vamos&quot;. "/>
  </r>
  <r>
    <n v="19"/>
    <s v="PEI"/>
    <s v="3.4.6-COMUNICACIÓN PÚBLICA PARA EL FORTALECIMIENTO DE LA INSTITUCIONALIDAD Y LA CONFIANZA CIUDADANA"/>
    <x v="0"/>
    <x v="2"/>
    <x v="2"/>
    <s v="Embajadores de marca"/>
    <s v="Evaluar la Participación de líderes de opinión en tácticas de relacionamiento. "/>
    <s v="Eficiencia"/>
    <s v="Sumatoria de participantes en la estrategia embajadores de marca"/>
    <s v="Trimestral"/>
    <s v="Valor alcanzado en cada trimestre. Si no se evaluó, es cero &quot;0&quot;"/>
    <n v="2"/>
    <n v="1.3000000000000001E-2"/>
    <n v="1"/>
    <n v="1"/>
    <n v="1"/>
    <n v="1"/>
    <n v="4"/>
    <s v="Suma"/>
    <n v="2"/>
    <n v="1.3000000000000001E-2"/>
    <s v="Mayita personaje es la primera embajadora de la marca del canal,  fue catalogada desde las redes sociales de Telemedellín, el portal web del Canal y de la Alcaldía. Ya cuenta con el reconocimiento en las calles de la ciudad que la validan como un referente de marca, la cuál se encargó en eventos y activaciones de marca de llevar elementos promocionales y hablar sobre programación. "/>
    <s v="Hernán Usquiano, referente del canal en una comunidad de adultos mayores, se consolidó durante este segundo trimestre como embajador de la marca, desde un guión en sus propias redes como validador, referentes en salidas y dentro de los espacios indicados fue vocero de mensajes claves para generar posicionamiento y afinidad de sus públicos con lo que el representa como embajador de marca.  "/>
    <s v="Sandro, referente del canal en una comunidad de adultos entre los 40 y 70 años, se consolidó durante este tercer trimestre como embajador de la marca, desde un guión en sus propias redes como validador, además de sus mensajes en la emisora de Besama, en donde tienen un gran públicol seguidor, y las salidas de marca del canal dentro de los espacios indicados como nuestro vocero de mensajes claves, logró generar posicionamiento y afinidad de sus públicos con lo que el representa como embajador de marca. "/>
    <s v="Andrés Noreña, director del Sistema Informativo de Telemedellín fue el último embajador de marca del año 2024, Con su labor periodística, lideró el noticiero de Telemedellín. Además, realizó durante el año la sección &quot;Hablemos de Región&quot; con personajes importantes para la ciudad y el país. También, fue la voz de las cuñas radiales que estuvieron rodando por alrededor de 5 emisoras radiales de la ciudad. "/>
  </r>
  <r>
    <n v="20"/>
    <s v="PEI"/>
    <s v="3.4.6-COMUNICACIÓN PÚBLICA PARA EL FORTALECIMIENTO DE LA INSTITUCIONALIDAD Y LA CONFIANZA CIUDADANA"/>
    <x v="0"/>
    <x v="2"/>
    <x v="2"/>
    <s v="Visitantes Tour Telemedellín"/>
    <s v="Medir el número de visitantes al Tour Telemedellín"/>
    <s v="Eficacia"/>
    <s v="Sumatoria de visitantes anuales al Tour Telemedellín."/>
    <s v="Trimestral"/>
    <s v="Valor alcanzado en cada trimestre. Si no se evaluó, es cero &quot;0&quot;"/>
    <n v="5000"/>
    <n v="1.3000000000000001E-2"/>
    <n v="459"/>
    <n v="1631"/>
    <n v="2480"/>
    <n v="3236"/>
    <n v="7806"/>
    <s v="Suma"/>
    <n v="1.5611999999999999"/>
    <n v="1.3000000000000001E-2"/>
    <s v="Recibimos instituciones educativas, universidades, televidentes, grupos familiares. "/>
    <s v="Durante este trimestre logramos captar mayores visitas de grupos de colegios privados, desarrollamos la propuesta para que las empresas apadrinen fundaciones, realizamos talonarios de descuentos que fueron entregados en eventos de merca, hoteles y hostales cercanos para incrementar públicos y turistas.  "/>
    <s v="Recibimos instituciones educativas, universidades, televidentes, grupos familiares. "/>
    <s v="Para finalizar el año, el Tour Telemedellín atendió la visita de Instituciones Educativas, Universidades, Comunidad general, grupos familiares y públicos especiales de diferentes sectores. "/>
  </r>
  <r>
    <n v="21"/>
    <s v="PEI"/>
    <s v="3.4.6-COMUNICACIÓN PÚBLICA PARA EL FORTALECIMIENTO DE LA INSTITUCIONALIDAD Y LA CONFIANZA CIUDADANA"/>
    <x v="0"/>
    <x v="2"/>
    <x v="2"/>
    <s v="Experiencias temáticas en el parque Telemedellín"/>
    <s v="Medir el numero de eventos propios realizados en el parque."/>
    <s v="Eficacia"/>
    <s v="Sumatoria de eventos propios realizados en el Parque"/>
    <s v="Trimestral"/>
    <s v="Valor alcanzado en cada trimestre. Si no se evaluó, es cero &quot;0&quot;"/>
    <n v="10"/>
    <n v="1.3000000000000001E-2"/>
    <n v="1"/>
    <n v="3"/>
    <n v="3"/>
    <n v="4"/>
    <n v="11"/>
    <s v="Suma"/>
    <n v="1.1000000000000001"/>
    <n v="1.3000000000000001E-2"/>
    <s v="Se realizó una actividad propia del canal con el apoyo y como media partner de expofitness, el evento llamado &quot;Medellín wellness week&quot;, contó con activiades enfocadas en salud y bienestar, se convocaron por primera pantalla y redes públicos del canal y se realizaron charlas, entrenamientos, jornadas de yoga. el público asistente fue aproximadamente 600 personas.  "/>
    <s v="Se llevaron a cabo 3 eventos de mascotas al parque, se reactivó esta propuesta de evento gracias a la comunidad que se logra captar con eventos segmentados, durante el trimestre se calculó la asistencia de 3000 personas a la jornada en donde se ofrecieron servicios para las mascotas y ofertas gastronómicas. "/>
    <s v="Se llevaron a cabo 3 eventos de mascotas al parque, se reactivó esta propuesta de evento gracias a la comunidad que se logra captar con eventos segmentados, durante el trimestre se calculó la asistencia de 3510 personas a la jornada en donde se ofrecieron servicios para las mascotas y ofertas gastronómicas. "/>
    <s v="Se realizaron 4 eventos propios en el parque, de los cuales  se destacan los 2 de Mascotas al Parque con una asistencia aproximada de 3,000 personas y 2 eventos gastronómicos, (Chicacharron Fest y Burgfes), con la asistencia de más de 30,000 visitantes. "/>
  </r>
  <r>
    <n v="22"/>
    <s v="PEI"/>
    <s v="3.4.6-COMUNICACIÓN PÚBLICA PARA EL FORTALECIMIENTO DE LA INSTITUCIONALIDAD Y LA CONFIANZA CIUDADANA"/>
    <x v="1"/>
    <x v="3"/>
    <x v="3"/>
    <s v="Inversión en actualización tecnológica"/>
    <s v="Medir la inversión económica en actualización tecnológica"/>
    <s v="Eficiencia"/>
    <s v="Sumatoria inversión económica en actualización tecnológica"/>
    <s v="Trimestral"/>
    <s v="Valor alcanzado en cada trimestre. Si no se evaluó, es cero &quot;0&quot;"/>
    <n v="400000000"/>
    <n v="3.2500000000000001E-2"/>
    <n v="65383000"/>
    <n v="157733000"/>
    <n v="63005000"/>
    <n v="108478000"/>
    <n v="394599000"/>
    <s v="Suma"/>
    <n v="0.98649750000000003"/>
    <n v="3.2061168750000001E-2"/>
    <s v="La ejecución del proyecto de actualización tecnológica se viene desarrollando sin  novedad"/>
    <s v="La ejecución del proyecto de actualización tecnológica se viene desarrollando sin  novedad"/>
    <s v="La ejecución  del proyecto de actualización tecnológica se ha visto afectada por los recursos de caja de la Entidad"/>
    <s v="La ejecución  del proyecto de actualización tecnológica se ha visto afectada por los recursos de caja de la Entidad"/>
  </r>
  <r>
    <n v="23"/>
    <s v="PEI"/>
    <s v="3.4.6-COMUNICACIÓN PÚBLICA PARA EL FORTALECIMIENTO DE LA INSTITUCIONALIDAD Y LA CONFIANZA CIUDADANA"/>
    <x v="1"/>
    <x v="3"/>
    <x v="3"/>
    <s v="Proyectos 4RI"/>
    <s v="Medir los proyectos que involucren los componentes de la cuarta revolución industrial."/>
    <s v="Eficacia"/>
    <s v="Proyectos que involucren los componentes de la cuarta revolución industrial"/>
    <s v="Trimestral"/>
    <s v="Valor alcanzado en cada trimestre. Si no se evaluó, es cero &quot;0&quot;"/>
    <n v="1"/>
    <n v="1.3000000000000001E-2"/>
    <n v="0"/>
    <n v="0"/>
    <n v="0"/>
    <n v="1"/>
    <n v="1"/>
    <s v="Suma"/>
    <n v="1"/>
    <n v="1.3000000000000001E-2"/>
    <s v="Aun no se han desarollados proyectos que involucren componentes de la cuarta revolución industrial"/>
    <s v="Aun no se han desarollados proyectos que involucren componentes de la cuarta revolución industrial"/>
    <s v="Aun no se han desarollados proyectos que involucren componentes de la cuarta revolución industrial"/>
    <s v="Se desarrollo  la primera fase del apliactivo para analisis de rating, en esta se implementaron tecnicas de automatización y analitica de datos."/>
  </r>
  <r>
    <n v="24"/>
    <s v="PEI"/>
    <s v="3.4.6-COMUNICACIÓN PÚBLICA PARA EL FORTALECIMIENTO DE LA INSTITUCIONALIDAD Y LA CONFIANZA CIUDADANA"/>
    <x v="1"/>
    <x v="3"/>
    <x v="3"/>
    <s v="Horas en el satélite"/>
    <s v="Emitir horas en el satélite"/>
    <s v="Eficiencia"/>
    <s v="Sumatoria de horas al aíre en el satélite"/>
    <s v="Trimestral"/>
    <s v="Valor alcanzado en cada trimestre. Si no se evaluó, es cero &quot;0&quot;"/>
    <n v="8600"/>
    <n v="1.3000000000000001E-2"/>
    <n v="2160"/>
    <n v="2160"/>
    <n v="2160"/>
    <n v="2160"/>
    <n v="8640"/>
    <s v="Suma"/>
    <n v="1.0046511627906978"/>
    <n v="1.3000000000000001E-2"/>
    <s v="No ha habido ninguna dificultad con la señal satelital"/>
    <s v="No ha habido ninguna dificultad con la señal satelital"/>
    <s v="No ha habido ninguna dificultad con la señal satelital"/>
    <s v="No ha habido ninguna dificultad con la señal satelital, la cual no tuvo ninguna interupción durante el 2024"/>
  </r>
  <r>
    <n v="25"/>
    <s v="PEI"/>
    <s v="3.4.6-COMUNICACIÓN PÚBLICA PARA EL FORTALECIMIENTO DE LA INSTITUCIONALIDAD Y LA CONFIANZA CIUDADANA"/>
    <x v="1"/>
    <x v="3"/>
    <x v="3"/>
    <s v="Proyectos ejecutados de transformación digital"/>
    <s v="Medir los proyectos ejecutados de transformación digital"/>
    <s v="Eficacia"/>
    <s v="Proyectos ejecutados de transformación digital"/>
    <s v="Trimestral"/>
    <s v="Valor alcanzado en cada trimestre. Si no se evaluó, es cero &quot;0&quot;"/>
    <n v="15"/>
    <n v="2.6000000000000002E-2"/>
    <n v="0"/>
    <n v="0"/>
    <n v="10"/>
    <n v="4"/>
    <n v="14"/>
    <s v="Suma"/>
    <n v="0.93333333333333335"/>
    <n v="2.4266666666666669E-2"/>
    <s v="Se inició la planeación y estructuración de nuevos proyectos, sin embargo no se tienen ejecuciones completadas en el primer trimestre. Avances en desarrollos de Horas Extras, acceso, producción y equipos."/>
    <s v="Se inició la planeación y estructuración de nuevos proyectos, sin embargo no se tienen ejecuciones completadas en el primer trimestre. Avances en desarrollos de Horas Extras, acceso, producción y equipos."/>
    <s v="Se han estructurado y ejecutado 10 proyectos, los cuales se encuentran en operación. Y se continuan las prospectivas de los nuevos proyectos, mejoras o soluciones digitales."/>
    <s v="Se ejecutaron 14 de los 15 proyectos planteados de transformación digital para el año 2024"/>
  </r>
  <r>
    <n v="26"/>
    <s v="PEI"/>
    <s v="3.4.6-COMUNICACIÓN PÚBLICA PARA EL FORTALECIMIENTO DE LA INSTITUCIONALIDAD Y LA CONFIANZA CIUDADANA"/>
    <x v="0"/>
    <x v="4"/>
    <x v="0"/>
    <s v="Talleres realizados TM Academy"/>
    <s v="Medir los talleres realizados."/>
    <s v="Eficacia"/>
    <s v="Sumatoria de talleres realizados"/>
    <s v="Trimestral"/>
    <s v="Valor alcanzado en cada trimestre. Si no se evaluó, es cero &quot;0&quot;"/>
    <n v="10"/>
    <n v="1.3000000000000001E-2"/>
    <n v="3"/>
    <n v="1"/>
    <n v="3"/>
    <n v="7"/>
    <n v="14"/>
    <s v="Suma"/>
    <n v="1.4"/>
    <n v="1.3000000000000001E-2"/>
    <s v="Para el primer Trimestre del año, en el indicador de talleres realizados de Academy, se realizaron 3 talleres. Expresión corporal, Manejo de la voz y manejo de camara. Los 3 talleres tuvieron lugar en el mes de marzo y 50 personas paraticiparon de estos talleres. "/>
    <s v="Durante el segundo trimestre, se realizaron 1 taller dirigido para niños y el proceso de Academy Kids, en el cual los niños aprendieron sobre manejo de la voz y la respiracion. Sobre improvisacion y como estar en camara."/>
    <s v="Durante el 3 trimestre, realizamos 3 talleres. 1 de direccion de cine y t.v. que tuvo lugar con el director de cine Juan Zapata y 10 jovenes participaron del mismo. El segundo taller estuvo dirigido a los Medios Alternativos Independientes y Comunitarios y la tematica fue TV pública y contenidos de valor.  El tercer taller, fue duante un encuentro académico y fue de Marketing digital para medios de comunicación. En estos ultimos dos talleres participaron 50 personas. "/>
    <s v="Durante el ultimo trimestre del año, Realizamos un seminario de comunicacion dirigido oara jovenes creadores de contenido de la ciudad, durante este seminario tuvimos lugar a 7 clases magistrales, entre ellas prersentacion para televisión, escritura creativa, storytelling para la vida, creacion de podcast, cradores de contenido, producción de televisión y monetización para redes sociales. "/>
  </r>
  <r>
    <n v="27"/>
    <s v="PEI"/>
    <s v="3.4.6-COMUNICACIÓN PÚBLICA PARA EL FORTALECIMIENTO DE LA INSTITUCIONALIDAD Y LA CONFIANZA CIUDADANA"/>
    <x v="0"/>
    <x v="4"/>
    <x v="0"/>
    <s v="Asistnte Talleres TM Academy"/>
    <s v="Medir los asistentes actividades TM Academy."/>
    <s v="Eficacia"/>
    <s v="Sumatoria de personas asistentes a las actividades"/>
    <s v="Trimestral"/>
    <s v="Valor alcanzado en cada trimestre. Si no se evaluó, es cero &quot;0&quot;"/>
    <n v="200"/>
    <n v="1.95E-2"/>
    <n v="20"/>
    <n v="30"/>
    <n v="60"/>
    <n v="400"/>
    <n v="510"/>
    <s v="Suma"/>
    <n v="2.5499999999999998"/>
    <n v="1.95E-2"/>
    <s v="20 jovenes asistieron a 3 talleres que les permitieron fortalecer habilidades y conocimientos en areas relevantes a su profesión."/>
    <s v="En el segundo semestre fueron 30 niños que participaron de diferentes talleres donde lograron desarrollar sus procesos personales y porfesionales. Y de esta forma profundizar en areas que fortalecen su capacidad técnica. "/>
    <s v="Durante este periodo de tiempo, se realizaron 3 encuentros académicos, impactando a 60 personas de diferentes edades cuyo propósito fue profundizar en sus conocimientos y actividades diarias para potenciar su labor como profesionales en las diferentes areas comunicaciones y audiovisuales. "/>
    <s v="400 jovenes asistieron al seminario de comunicación, que tuvo lugar durante el mes de noviembre, logrando consolidar a partir de 7 talleres difrentes procesos de aprendizaje para los jovenes creadores de contenido de la ciudad, este encuentro académico se desarrolló en el canal parque. En este encuentro los jovenes recibieron certificado de la participación en este proceso. "/>
  </r>
  <r>
    <n v="28"/>
    <s v="PEI"/>
    <s v="3.4.6-COMUNICACIÓN PÚBLICA PARA EL FORTALECIMIENTO DE LA INSTITUCIONALIDAD Y LA CONFIANZA CIUDADANA"/>
    <x v="0"/>
    <x v="4"/>
    <x v="0"/>
    <s v="Contenidos producidos de TM Academy"/>
    <s v="Medir los contenidos audiovisuales TM Academy. "/>
    <s v="Eficiencia"/>
    <s v="Sumatoria de contenidos audiovisuales realizados"/>
    <s v="Trimestral"/>
    <s v="Valor alcanzado en cada trimestre. Si no se evaluó, es cero &quot;0&quot;"/>
    <n v="6"/>
    <n v="1.3000000000000001E-2"/>
    <n v="0"/>
    <n v="0"/>
    <n v="5"/>
    <n v="10"/>
    <n v="15"/>
    <s v="Suma"/>
    <n v="2.5"/>
    <n v="1.3000000000000001E-2"/>
    <s v="Durante este trimestre estabamos en la creacion del proyecto de Academy Inspira "/>
    <s v="En este trimestre, se realizaron las invitaciones y desarrollos tecnicos para llevar a cabo las Charlas Inspira. Que son productos audiovisuales que entregan a la audiencia informacion y formacion. "/>
    <s v="Durante este tiempo iniciamos con la grabacion y emisión de las charlas Inspira, programas televisivos tipo TED, con líderes e invitados inspiradores de nuestra región.  Realizamos 5 de ellos, con 5 personajes que cuentan sus historias y nos ayudan acercar a nuestra audiencia, entregando informacion y formacion. Con este espacio creamos contenidos de valor que seguirán posicionando a nuestro canal generador de formación y contenidos multiplataforma. "/>
    <s v="Durante el cuarto trimestre, los contenidos audiovisuales producidos destacaron por su enfoque en inspirar y conectar con la audiencia a través de narrativas auténticas. El uso estratégico de historias y personajes permitió conectar diferentes audiencias, posicionando al canal como un espacio que genera contenidos multiplataforma. _x000a_Estos contenidos no solo incrementaron el alcance y la interacción en plataformas digitales, sino que también reforzaron la identidad de la marca."/>
  </r>
  <r>
    <n v="29"/>
    <s v="PEI"/>
    <s v="3.4.6-COMUNICACIÓN PÚBLICA PARA EL FORTALECIMIENTO DE LA INSTITUCIONALIDAD Y LA CONFIANZA CIUDADANA"/>
    <x v="0"/>
    <x v="4"/>
    <x v="4"/>
    <s v="Sostenibilidad y Compromiso Social TM"/>
    <s v="Medir las actividades de sostenibilidad y compromiso social"/>
    <s v="Eficacia"/>
    <s v="Sumatoria de actividades de sostenibilidad y compromiso social"/>
    <s v="Trimestral"/>
    <s v="Valor alcanzado en cada trimestre. Si no se evaluó, es cero &quot;0&quot;"/>
    <n v="4"/>
    <n v="1.95E-2"/>
    <n v="1"/>
    <n v="1"/>
    <n v="0"/>
    <n v="3"/>
    <n v="5"/>
    <s v="Suma"/>
    <n v="1.25"/>
    <n v="1.95E-2"/>
    <s v="Duurante este primer trismestre del año implemnetamos una acción clave para el compromiso social que refleja nuestra identidad como empresa, la acción estuvo orientada con el lanzamiento de un programa de voluntariado corporativo,  lo que permitio a nuestro colaboradores dedicar tiempo para darle amor a nuestro parque Gabriel Garcia Marquez. "/>
    <s v="La primera accion estuvo enfocada en reducir nuestra huella ambiental mendiante la iplemtación de una campaña en nuestro canal. La campaña Enciende tu conciencia. A través de esta iniciativa logramos involucrar activamente a nuestros colaboradores. "/>
    <s v="Durante es periodo de tiempo, no se realizarón acciones de cara a los colaboradores del canal, se hizo un proceso de gestión y organización de un plan para realizar 3 intervenciones durante el mes de octubre. Este periodo sirvio de planeación. "/>
    <s v="Durante el cuarto trimestre, las campañas de sostenibilidad ambiental lograron un impacto significativo al sensibilizar a diversos públicos sobre la importancia de adoptar prácticas responsables. En el cuidado de los baños de nuestra sede, se fomentó la participación activa y la generación de conciencia en torno a este tema clave para la utilización del espacio común."/>
  </r>
  <r>
    <n v="30"/>
    <s v="PEI"/>
    <s v="3.4.6-COMUNICACIÓN PÚBLICA PARA EL FORTALECIMIENTO DE LA INSTITUCIONALIDAD Y LA CONFIANZA CIUDADANA"/>
    <x v="2"/>
    <x v="5"/>
    <x v="5"/>
    <s v="Satisfacción colaboradores de Telemedellín"/>
    <s v="Medir la satisfacción colaboradores de Telemedellín"/>
    <s v="Eficacia"/>
    <s v="% de satisfacción global"/>
    <s v="Trimestral"/>
    <s v="Valor alcanzado en cada trimestre. Si no se evaluó, es cero &quot;0&quot;"/>
    <n v="0.7"/>
    <n v="1.3000000000000001E-2"/>
    <n v="0"/>
    <n v="0.82"/>
    <n v="0"/>
    <n v="0.9"/>
    <n v="0.9"/>
    <s v="Máximo"/>
    <n v="1.2857142857142858"/>
    <n v="1.3000000000000001E-2"/>
    <s v="Durante el primer trimestre no se llevo a cabo medición de satisfacción."/>
    <s v="A través de una encuesta realizada en julio y agosto de 2024  respondida por 144 colaboradores que midió la satisfacciòn del primer semestre, se obtuvo un promedio de 82%  ante la medición de impacto positivo de la calidad de vida, el interés en las actividades realizadas y el cumplimiento de las expectativas.  Evidencia: (\\alpha\gestionhumana\2024\BIENESTAR E INCENTIVOS\INDICADORES PEI/Indicadores PEI _ Satisfacción _ V1)"/>
    <s v="Durante el tercer trimestre no se realizó la medición de satisfacción, ya que está programada de manera semestral. Por lo tanto, al finalizar el año se obtendrá el porcentaje de satisfacción correspondiente al tercer y cuarto trimestre."/>
    <s v="Se realizó una Encuesta de Satisfacción de Áreas Internas, obteniendo un resultado de 90% en nivel de satisfacción de nuestros colaboradores respecto a los servicios, procesos y apoyo proporcionados a las diferentes áreas"/>
  </r>
  <r>
    <n v="31"/>
    <s v="PEI"/>
    <s v="3.4.6-COMUNICACIÓN PÚBLICA PARA EL FORTALECIMIENTO DE LA INSTITUCIONALIDAD Y LA CONFIANZA CIUDADANA"/>
    <x v="2"/>
    <x v="5"/>
    <x v="5"/>
    <s v="Personas impactadas en ruta de la felicidad"/>
    <s v="Medir las personas impactadas con las actividades realizadas"/>
    <s v="Eficacia"/>
    <s v="Sumatoria de colaboradores que participaron en actividades de bienestar/# de colaboradores totales) x 100 %"/>
    <s v="Trimestral"/>
    <s v="Valor ACUMULADO en el trimestre de evaluación."/>
    <n v="0.8"/>
    <n v="1.3000000000000001E-2"/>
    <n v="0"/>
    <n v="0.41"/>
    <n v="0.74329999999999996"/>
    <n v="0.9"/>
    <n v="0.9"/>
    <s v="Máximo"/>
    <n v="1.125"/>
    <n v="1.3000000000000001E-2"/>
    <s v="Aunque se llevó a cabo algunas iniciativas de agradecimiento para los colaboradores, especialmente del Área de Producción, estas no estaban incluidas en el plan de bienestar, durante este período se inició el proceso de diseño del mismo."/>
    <s v="Entre los diferentes eventos realizados, el que logró captar la mayor atención fue, sin duda, la celebración del Día de la Madre y del Padre, en donde participaron 93 personas. Evidencia: (\\alpha\gestionhumana\2024\BIENESTAR E INCENTIVOS\INFORMES DE GESTIÓN/Informe de gestión_ segundo trimestre_ Bienestar)"/>
    <s v="En este trimestre, se llevaron a cabo varios eventos con una destacada participación. Entre los más relevantes se encuentran: la activación de La Terraza TM, que reunió a 117 participantes; la celebración de la Antioqueñidad, con 171 asistentes; la campaña “Se regalan piropos”, con 160 personas; y la celebración de Amor y Amistad, que contó con 175 participantes. Evidencia: (\\alpha\gestionhumana\2024\BIENESTAR E INCENTIVOS\INFORMES DE GESTIÓN/Informe de gestión_ tercer trimestre_ Bienestar)"/>
    <s v="En este trimestre, se llevaron a cabo varios eventos con una destacada participación. Entre los más relevantes se encuentran: la entrega de 61 bolsas de  dulces a los hijos de los colaboradores por halloween, la bienvenida a la navidad  que reunió a 200  participantes; la celebración de fin de año, con 180 asistentes; . Evidencia: (\\alpha\gestionhumana\2024\BIENESTAR E INCENTIVOS\INFORMES DE GESTIÓN/Informe de gestión_ cuarto trimestre_ Bienestar)"/>
  </r>
  <r>
    <n v="32"/>
    <s v="PEI"/>
    <s v="3.4.6-COMUNICACIÓN PÚBLICA PARA EL FORTALECIMIENTO DE LA INSTITUCIONALIDAD Y LA CONFIANZA CIUDADANA"/>
    <x v="2"/>
    <x v="5"/>
    <x v="5"/>
    <s v="Practicantes"/>
    <s v="Medir la contratación practicantes"/>
    <s v="Eficiencia"/>
    <s v="# de practicantes contratados/sobre # de vacante para practicantes) x 100%"/>
    <s v="Trimestral"/>
    <s v="Valor alcanzado en cada trimestre. Si no se evaluó, es cero &quot;0&quot;"/>
    <n v="0.6"/>
    <n v="1.3000000000000001E-2"/>
    <n v="1"/>
    <n v="1"/>
    <n v="1"/>
    <n v="1"/>
    <n v="1"/>
    <s v="Promedio"/>
    <n v="1.6666666666666667"/>
    <n v="1.3000000000000001E-2"/>
    <s v="Para el primer trimestre hubo 2 solicitudes de practicantes del área de contenidos y distribución, específicamente para el área digital. En marzo se realizó los convenios de practica para cubrir estas dos plazas."/>
    <s v="En el segundo trimestre del año se realizaron 6 covenios de practica, para las áreas de contenidos y distribución, producción y relaciones corporativas, lo que representa que se cumplió con las seis solicitudes generadas. Evidencia: (\\alpha\gestionhumana\2024\LABORATORIO DE PRACTICAS\PRACTICANTES/CONSOLIDADO PRACTICANTES)"/>
    <s v="Para el tercer  trimestre hubo 3 solicitudes de practicantes del área de contenidos y distribución y relaciones corporativas, en julio se realizó los convenios de practica para cubrir estas tres plazas."/>
    <s v="Para el cuarto trimestre no se recibieron solicitudes de contrtación de practicantes "/>
  </r>
  <r>
    <n v="33"/>
    <s v="PEI"/>
    <s v="3.4.6-COMUNICACIÓN PÚBLICA PARA EL FORTALECIMIENTO DE LA INSTITUCIONALIDAD Y LA CONFIANZA CIUDADANA"/>
    <x v="3"/>
    <x v="6"/>
    <x v="4"/>
    <s v="Utilidad antes de impuesto"/>
    <s v="Evaluar la utilidad antes de impuesto"/>
    <s v="Eficiencia"/>
    <s v="Resultado de la utilidad antes de impuesto"/>
    <s v="Trimestral"/>
    <s v="Valor ACUMULADO en el trimestre de evaluación."/>
    <s v="&gt;0"/>
    <n v="6.5000000000000006E-3"/>
    <n v="618235789.53000009"/>
    <n v="-1497299338.1499996"/>
    <n v="-2558001336"/>
    <n v="651183420.169999"/>
    <n v="651183420.169999"/>
    <s v="Final año"/>
    <n v="1"/>
    <n v="6.5000000000000006E-3"/>
    <s v="Para el primer trimestre la disminución en los costos y gastos hicieron que se viera reflejada utilidad del ejercicio"/>
    <s v="El inicio de la nueva parrilla de Televisión, hizo que los costos y gastos aumentaran mientras que, los contratos interadministrativos comenzaron a ejecutarse al final del segundo trimestre por lo que los ingresos percibidos a la fecha no alcanzan a suplir los gastos"/>
    <s v="El retraso en la suscripción de los contratos interadministrativos y el ingreso de nuevo personal ha retrasado la facturación de los honorarios y por ende los ingresos percibidos a la fecha no alcanzan a suplir los costos y los gastos, no obstante el ahorro en el rubro de personal."/>
    <s v="En el cuarto trimestre, se normalizó  la facturacion de los contratos interadministrativos ,  adicionalmente se presentó un incremento en la realizacion y  facturacion de contenidos audio visuales."/>
  </r>
  <r>
    <n v="34"/>
    <s v="PEI"/>
    <s v="3.4.6-COMUNICACIÓN PÚBLICA PARA EL FORTALECIMIENTO DE LA INSTITUCIONALIDAD Y LA CONFIANZA CIUDADANA"/>
    <x v="3"/>
    <x v="6"/>
    <x v="4"/>
    <s v="Margen utilidad bruta"/>
    <s v="Evaluar el margen utilidad bruta"/>
    <s v="Eficiencia"/>
    <s v="(Utilidad operacional / Ingresos netos) x 100%"/>
    <s v="Trimestral"/>
    <s v="Valor ACUMULADO en el trimestre de evaluación."/>
    <s v="&gt;26%"/>
    <n v="6.5000000000000006E-3"/>
    <n v="0.10257711425296102"/>
    <n v="-0.16391713657230725"/>
    <n v="-0.16968788789602929"/>
    <n v="1.4999999999999999E-2"/>
    <n v="1.4999999999999999E-2"/>
    <s v="Final año"/>
    <n v="5.7692307692307689E-2"/>
    <n v="3.7500000000000001E-4"/>
    <s v="El cambio de administración hizo que la firma de los contratos interadministrativos fuera más lenta, por lo que al primer trimestre solo se habían firmado dos contratos interadministrativos. Los demás ingresos proceden de ordenes de servicios con privados"/>
    <s v="El cambio de administración hizo quelos contratos interadministrativos comenzaron a ejecutarse al final del segundo trimestre por lo que los ingresos percibidos a la fecha no alcanzan a suplir los gastos."/>
    <s v="El retraso en la suscripción de los contratos interadministrativos y el ingreso de nuevo personal ha retrasado la facturación de los honorarios y por ende los ingresos percibidos a la fecha no alcanzan a suplir los costos, no obstante el ahorro en el rubro de personal."/>
    <s v="El margen de 1.5% es un indicativo de que la empresa está en una posición más favorable respecto al año anterior que era del 0,6% para el mismo periodo, lo cual nos indica que estamos duplicando dicho indicador"/>
  </r>
  <r>
    <n v="35"/>
    <s v="PEI"/>
    <s v="3.4.6-COMUNICACIÓN PÚBLICA PARA EL FORTALECIMIENTO DE LA INSTITUCIONALIDAD Y LA CONFIANZA CIUDADANA"/>
    <x v="3"/>
    <x v="6"/>
    <x v="4"/>
    <s v="Gastos de funcionamiento"/>
    <s v="Evaluar la ejecución de gastos de funcionamiento"/>
    <s v="Eficiencia"/>
    <s v="(Gastos/ Ingresos netos) x 100%"/>
    <s v="Trimestral"/>
    <s v="Valor ACUMULADO en el trimestre de evaluación."/>
    <s v="&lt;=26%"/>
    <n v="6.5000000000000006E-3"/>
    <n v="0.28673937932384597"/>
    <n v="0.36259072731034264"/>
    <n v="0.35815291981208858"/>
    <n v="0.29699999999999999"/>
    <n v="0.29699999999999999"/>
    <s v="Final año"/>
    <n v="0.87542087542087554"/>
    <n v="5.6902356902356916E-3"/>
    <s v="El cambio de administración hizo que la firma de los contratos interadministrativos fuera más lenta, por lo que al primer trimestre solo se habían firmado dos contratos interadministrativos. Los demás ingresos proceden de ordenes de servicios con privados"/>
    <s v="El cambio de administración hizo quelos contratos interadministrativos comenzaron a ejecutarse en el segundo trimestre por lo que los ingresos percibidos a la fecha no alcanzan a suplir los gastos."/>
    <s v="El cambio de administración hizo que los contratos interadministrativos comenzaron a ejecutarse en el segundo trimestre por lo que los ingresos percibidos a la fecha no alcanzan a suplir los gastos."/>
    <s v="Durante este trimestre, el indicador ha experimentado una mejora gracias al aumento en la facturación. Esto nos ha permitido acercarnos a la meta establecida. Sin embargo, es importante destacar que este resultado sugiere un margen muy ajustado. Por lo tanto, es fundamental continuar trabajando y esforzándonos para seguir reduciendo este indicador y mejorar la situación financiera de la empresa."/>
  </r>
  <r>
    <n v="36"/>
    <s v="PEI"/>
    <s v="3.4.6-COMUNICACIÓN PÚBLICA PARA EL FORTALECIMIENTO DE LA INSTITUCIONALIDAD Y LA CONFIANZA CIUDADANA"/>
    <x v="3"/>
    <x v="6"/>
    <x v="4"/>
    <s v="Ejecución de ingresos"/>
    <s v="Medir la ejecución de ingresos"/>
    <s v="Eficiencia"/>
    <s v="(Ingresos ejecutados / Ingresos presupuestados) x 100%"/>
    <s v="Trimestral"/>
    <s v="Valor ACUMULADO en el trimestre de evaluación."/>
    <s v="&gt;96%"/>
    <n v="3.2500000000000003E-3"/>
    <n v="0.17966049104275386"/>
    <n v="0.36605835782580554"/>
    <n v="0.76349999999999996"/>
    <n v="0.96199999999999997"/>
    <n v="0.96199999999999997"/>
    <s v="Final año"/>
    <n v="1"/>
    <n v="3.2500000000000003E-3"/>
    <s v="La ejecución de ingresos refleja los pocos contratos firmados a la fecha de corte, donde en su mayoría los ingresos corresponden a transferencias municipales, recursos del Balance e ingresos por ordenes de servicio con privados"/>
    <s v="La ejecución de ingresos aumenta con los contratos firmados a la fecha de corte, auque históricamente la mayor ejecución se ve reflejada en el segundo semestre del año."/>
    <s v="Para el tercer trimestre se evidencia un incremento considerable producto de los ingresos por concepto de recursos a administrar y transferencias del distrito"/>
    <s v="Para el cuarto trimestre Telemedellín solicitó adición de transferencias por 5.100 millones, adicional a recursos a administrar y contratos de prestación de servicios. Sin embargo algunos recursos que no alcanzaron a ingresar al mes de diciembre quedaron en cuentas por pagar por valor de 1.076 millones y causaciones por 540 millones."/>
  </r>
  <r>
    <n v="37"/>
    <s v="PEI"/>
    <s v="3.4.6-COMUNICACIÓN PÚBLICA PARA EL FORTALECIMIENTO DE LA INSTITUCIONALIDAD Y LA CONFIANZA CIUDADANA"/>
    <x v="3"/>
    <x v="6"/>
    <x v="4"/>
    <s v="Ejecución de egresos"/>
    <s v="Medir la ejecución de egresos"/>
    <s v="Eficiencia"/>
    <s v="(Egresos ejecutados / egresos presupuestados) x 100%"/>
    <s v="Trimestral"/>
    <s v="Valor ACUMULADO en el trimestre de evaluación."/>
    <s v="&gt;90%"/>
    <n v="3.2500000000000003E-3"/>
    <n v="0.34657359481384536"/>
    <n v="0.50852169426357396"/>
    <n v="0.90700000000000003"/>
    <n v="0.84"/>
    <n v="0.84"/>
    <s v="Final año"/>
    <n v="0.93333333333333324"/>
    <n v="3.0333333333333332E-3"/>
    <s v="La ejecución de egresos es mayor a la de ingresos ya que desde el inicio se deben comprometer recursos para contratos altos como la empresa de servicios temporales, contratos de mantenimiento y demás gastos de funcionamiento"/>
    <s v="La ejecución de egresos es mayor a la de ingresos ya que con el inicio de los contratos administrativos que en su mayoría son de administración delegada se deben comprometer recursos para la ejecución de dichos contratos y los demás contratos propios del canal para su funcionamiento"/>
    <s v="La ejecución de egresos es mayor a la de ingresos ya que se deben comprometer recursos para la ejecución de los contratos interadministrativos y los demás contratos propios del canal para su funcionamiento."/>
    <s v="El comportamiento de la ejecución de gastos se vió afectado producto de la adición de transferencias realizada en los meses de noviembre y diciembre que no alcanzaron a gastarse en su totalidad._x000a_Sin embargo la ejecución del apartado de funcionamiento quedó en un 92%"/>
  </r>
  <r>
    <n v="38"/>
    <s v="PEI"/>
    <s v="3.4.6-COMUNICACIÓN PÚBLICA PARA EL FORTALECIMIENTO DE LA INSTITUCIONALIDAD Y LA CONFIANZA CIUDADANA"/>
    <x v="3"/>
    <x v="6"/>
    <x v="4"/>
    <s v="Ejecución de la inversión"/>
    <s v="Medir la ejecución de la inversión"/>
    <s v="Eficiencia"/>
    <s v="(Egresos ejecutados de inversión / egresos presupuestados de inversión) x 100%"/>
    <s v="Trimestral"/>
    <s v="Valor ACUMULADO en el trimestre de evaluación."/>
    <s v="&gt;90%"/>
    <n v="6.5000000000000006E-3"/>
    <n v="0.66814774386764075"/>
    <n v="0.78689118668492064"/>
    <n v="0.86399999999999999"/>
    <n v="0.71"/>
    <n v="0.71"/>
    <s v="Final año"/>
    <n v="0.78888888888888886"/>
    <n v="5.127777777777778E-3"/>
    <s v="La ejecución de la inversión es alta, teniendo en cuenta que son recursos que se disponenen su mayoría para la producción de productos audiovisuales, esto incluye los honorarios que se deben pagar por la empresa temporal como por prestación de servicios y de planta."/>
    <s v="La ejecución de la inversión es alta, teniendo en cuenta que son recursos que se disponenen su mayoría para la producción de productos audiovisuales, esto incluye los honorarios que se deben pagar por la empresa temporal como por prestación de servicios y de planta y se compromenten los recursos desde principio del año"/>
    <s v="La ejecución de la inversión es alta, considerando que en el mes de agosto se adicionó el presupuesto en 2.250 millones para el apartado de inversión, y todavía se encuentran pendientes pagos de gastos de personal que se realizan finalizando el año"/>
    <s v="El comportamiento de la ejecución de gastos se vió afectado producto de la adición de transferencias realizadas en los meses de noviembre y diciembre que no alcanzaron a gastarse en su totalidad, ya que solo pueden ser utilizados en el proyecto de inversión. Adicionalmente quedaron saldos sin ejecutar en los rubros de compra de equipos."/>
  </r>
  <r>
    <n v="39"/>
    <s v="PEI"/>
    <s v="3.4.6-COMUNICACIÓN PÚBLICA PARA EL FORTALECIMIENTO DE LA INSTITUCIONALIDAD Y LA CONFIANZA CIUDADANA"/>
    <x v="4"/>
    <x v="6"/>
    <x v="6"/>
    <s v="Ingresos por contratos"/>
    <s v="Medir los ingresos por contratos efectivos de cada vigencia"/>
    <s v="Eficacia"/>
    <s v="Sumatoria de los ingresos por contratos efectivos cada vigencia (Facturados)"/>
    <s v="Trimestral"/>
    <s v="Valor alcanzado en cada trimestre. Si no se evaluó, es cero &quot;0&quot;"/>
    <n v="29132000000"/>
    <n v="1.95E-2"/>
    <n v="471371207.39154309"/>
    <n v="4289034271.4377337"/>
    <n v="15365400910.243288"/>
    <n v="12241852051.267551"/>
    <n v="32367658440.340115"/>
    <s v="Suma"/>
    <n v="1.1110688741020223"/>
    <n v="1.95E-2"/>
    <s v="Se tiene los siguientes por líneas: _x000a_1. Agencia firmas 0 _x000a_2. Negocios audiovisuales $725.669.000_x000a_3. Pauta $61.065.327_x000a_4. Expriencias $8.181.954_x000a_5. Incentivos publicitarios $321.095.327 "/>
    <s v="Se tiene los siguientes por líneas: _x000a_1. Agencia firmas $5.889.723.336_x000a_2. Negocios audiovisuales $4.659.697.967_x000a_3. Pauta $128.286.202_x000a_4. Expriencias $9.428.571_x000a_5. Incentivos publicitarios $120.474.094"/>
    <s v="Se tiene los siguientes por líneas: _x000a_1. Agencia firmas $15.550.498.137_x000a_2. Negocios audiovisuales $66.470.400_x000a_3. Pauta $301.621.932_x000a_4. Expriencias $108.716.520_x000a_5. Incentivos publicitarios $64.295.674_x000a__x000a_Es posible aumentar el cumplimiento por la líneas de negocio agencia y central de medios, el valor presupuestado por pauta no es un valor real conforme a la realidad y las ventas enfocadas en el sector privado, en otra época se pudiera cumplir con pauta pagada con características públicas  "/>
    <s v="Se evidencia cumplimiento de la meta establecida para la vigencia, es importante poder verificar la ifnormación respecto a la facturación y el proceso financiero "/>
  </r>
  <r>
    <n v="40"/>
    <s v="PEI"/>
    <s v="3.4.6-COMUNICACIÓN PÚBLICA PARA EL FORTALECIMIENTO DE LA INSTITUCIONALIDAD Y LA CONFIANZA CIUDADANA"/>
    <x v="5"/>
    <x v="6"/>
    <x v="6"/>
    <s v="Clientes satisfechos"/>
    <s v="Medir la satisfacción de clientes de negocios y experiencias"/>
    <s v="Eficacia"/>
    <s v="(Clientes satisfechos / Clientes encuestados) x 100%"/>
    <s v="Trimestral"/>
    <s v="Valor alcanzado en cada trimestre. Si no se evaluó, es cero &quot;0&quot;"/>
    <n v="0.8"/>
    <n v="6.5000000000000006E-3"/>
    <n v="0"/>
    <n v="0"/>
    <n v="0"/>
    <n v="0.86"/>
    <n v="0.86"/>
    <s v="Máximo"/>
    <n v="1.075"/>
    <n v="6.5000000000000006E-3"/>
    <s v="No se ha implementado un sistema de medición de satisfacción de clientes, se deberá plantear la estrategia de medición por cada línea de negocio "/>
    <s v="No se ha implementado un sistema de medición de satisfacción de clientes, se deberá plantear la estrategia de medición por cada línea de negocio "/>
    <s v="No se ha implementado un sistema de medición de satisfacción de clientes, se deberá plantear la estrategia de medición por cada línea de negocio "/>
    <s v="Se desarrollaron 4 encuestas referidas a los negocios vigentes para el 2024, con las respuestas de 16 clientes, cada encuesta con 7 preguntas para calificar de 1 a 5, siendo 1 la calficación más baja y 5 la calificación más alta. _x000a_El resultado por pregunta fue el siguiente:_x000a_1.  Qué tan satisfecho estás hoy con los servicios prestados (según la línea)? 4.3_x000a_2. ¿Qué tan probable es que recomiendes los servicios (según la línea)? 4.3_x000a_3. Califica tu satisfacción respecto a nuestro equipo para resolver tus necesidades. 4.3_x000a_4. ¿Sentiste que nuestro equipo respondió con prontitud tus necesidades? 4.3_x000a_5. ¿Estás de acuerdo o en desacuerdo con que tu problema fue resuelto efectivamente? 4.3_x000a_6.¿Qué posibilidades hay de que vuelvas a comprar nuestros servicios (según la línea)? 4.2 _x000a_7. ¿Qué posibilidades hay de que vuelvas a requerir de nuestros servicios según la línea para la vigencia 2025? 4.2 "/>
  </r>
  <r>
    <n v="41"/>
    <s v="PEI"/>
    <s v="3.4.6-COMUNICACIÓN PÚBLICA PARA EL FORTALECIMIENTO DE LA INSTITUCIONALIDAD Y LA CONFIANZA CIUDADANA"/>
    <x v="4"/>
    <x v="6"/>
    <x v="6"/>
    <s v="Nuevos productos y experiencias  "/>
    <s v="Desarrollar nuevos productos y experiencias  "/>
    <s v="Eficacia"/>
    <s v="Sumatoria de nuevos servicios y experiencias desarrollados y operando"/>
    <s v="Trimestral"/>
    <s v="Valor alcanzado en cada trimestre. Si no se evaluó, es cero &quot;0&quot;"/>
    <n v="4"/>
    <n v="6.5000000000000006E-3"/>
    <n v="0"/>
    <n v="2"/>
    <n v="7"/>
    <n v="0"/>
    <n v="9"/>
    <s v="Suma"/>
    <n v="2.25"/>
    <n v="6.5000000000000006E-3"/>
    <s v="Sólo se relaciona el alquiler de espacios "/>
    <s v="Se desarrolla un portafolio de experiencias empresariales en dos frentes: 1. Bienestar - deportivas 2. Académicas y cursos dictados con nuestra capacidad instalada "/>
    <s v="1. Copa Telemedellin_x000a_2. Ciudad Enamorada experiencias pauta_x000a_3. Viejoteca experiencias pauta _x000a_4. Picnic TM _x000a_5. ⁠Experiencia Emprendedores Diplomado _x000a_6. Curso Direccion y Presentacion/TV_x000a_7. Fiestas Empresariales_x000a_8. Parrilla Fest._x000a_9. Eventos Deportivos._x000a_Estas expriencias están diseñadas y hacen parte de la gestión comercial para su comercialización, no todas han sido realidad, pero todas estan creadas y costeadas "/>
    <s v="Pese a que las experiencias fueron desarrolladas, plasmadas y documentadas, muchas de estas son el insumo para labores comerciales y desarrollo de productos propios o para teceros de cara al ejercicio 2025 "/>
  </r>
  <r>
    <n v="42"/>
    <s v="PEI"/>
    <s v="3.4.6-COMUNICACIÓN PÚBLICA PARA EL FORTALECIMIENTO DE LA INSTITUCIONALIDAD Y LA CONFIANZA CIUDADANA"/>
    <x v="4"/>
    <x v="6"/>
    <x v="6"/>
    <s v="Rentabilidad negocios y experiencias TM"/>
    <s v="Evaluar la rentabilidad negocios y experiencias TM"/>
    <s v="Eficiencia"/>
    <s v="(Ingresos/(costos más gastos) -1) * 100%"/>
    <s v="Trimestral"/>
    <s v="Valor ACUMULADO en el trimestre de evaluación."/>
    <n v="0.11"/>
    <n v="1.3000000000000001E-2"/>
    <n v="0"/>
    <n v="0"/>
    <n v="0"/>
    <n v="0.114"/>
    <n v="0.114"/>
    <s v="Final año"/>
    <n v="1.0363636363636364"/>
    <n v="1.3000000000000001E-2"/>
    <s v="La utilidad se calcula al finalizar el periodo"/>
    <s v="La utilidad se calcula al finalizar el periodo"/>
    <s v="La utilidad se calcula al finalizar el periodo"/>
    <s v="Se genera la utilidad esperada una vez culminado el ejercicio comercial y financiero, en donde se proyecta avanzar en procesos administrativos, financieros y comerciales donde el indicador pueda ser indetificado en cada trimestre y que funcione en labor de seguimiento del mismo "/>
  </r>
  <r>
    <n v="50"/>
    <s v="Plan acción"/>
    <s v="3.4.6-COMUNICACIÓN PÚBLICA PARA EL FORTALECIMIENTO DE LA INSTITUCIONALIDAD Y LA CONFIANZA CIUDADANA"/>
    <x v="5"/>
    <x v="6"/>
    <x v="6"/>
    <s v="Indice de satisfacción Cliente interno"/>
    <s v="Medir la satisfacción clientes internos"/>
    <s v="Eficiencia"/>
    <s v="% de satisfacción por dependencia"/>
    <s v="Trimestral"/>
    <s v="Valor alcanzado en cada trimestre. Si no se evaluó, es cero &quot;0&quot;"/>
    <n v="0.8"/>
    <n v="1.6333333333333335E-2"/>
    <n v="0"/>
    <n v="0"/>
    <n v="0"/>
    <n v="0.72599999999999998"/>
    <n v="0.72599999999999998"/>
    <s v="Máximo"/>
    <n v="0.90749999999999997"/>
    <n v="1.4822500000000001E-2"/>
    <s v="Esta medición es general y se hace finalizando cada anualidad "/>
    <s v="Esta medición es general y se hace finalizando cada anualidad "/>
    <s v="Esta medición es general y se hace finalizando cada anualidad "/>
    <s v="Se hace un ánalisis de los aspectos evaluados y la califiación obtenida por parte del cliente interno en procura de la mejora de los procesos, tiempos y gestiones internas que posibiliten un mejor relacionamiento y efiencia de cara al cliente final _x000a_La medición se hace por parte del equipo de planeación siguiendo una metodología y parámetros generales donde arroja información específica para cada una de las áreas, dicho resultado es el que esta dispuesto en el resultado "/>
  </r>
  <r>
    <n v="51"/>
    <s v="Plan acción"/>
    <s v="3.4.6-COMUNICACIÓN PÚBLICA PARA EL FORTALECIMIENTO DE LA INSTITUCIONALIDAD Y LA CONFIANZA CIUDADANA"/>
    <x v="5"/>
    <x v="6"/>
    <x v="6"/>
    <s v="Mapa de riesgos"/>
    <s v="Revisar y/o actualizar los mapas de riesgos del área"/>
    <s v="Efectividad"/>
    <s v="Mapas de riesgos revisado y/o actualizados"/>
    <s v="Trimestral"/>
    <s v="Valor alcanzado en cada trimestre. Si no se evaluó, es cero &quot;0&quot;"/>
    <n v="1"/>
    <n v="3.5000000000000005E-3"/>
    <n v="0"/>
    <n v="1"/>
    <n v="0"/>
    <n v="0"/>
    <n v="1"/>
    <s v="Suma"/>
    <n v="1"/>
    <n v="3.5000000000000005E-3"/>
    <s v="No se hizo revisión o actualización "/>
    <s v="Se hizo la revisión y actualización según los criterios establecidos "/>
    <s v="Meta completada"/>
    <s v="Se realizó la actualización en el segundo trimestre"/>
  </r>
  <r>
    <n v="52"/>
    <s v="Plan acción"/>
    <s v="3.4.6-COMUNICACIÓN PÚBLICA PARA EL FORTALECIMIENTO DE LA INSTITUCIONALIDAD Y LA CONFIANZA CIUDADANA"/>
    <x v="5"/>
    <x v="6"/>
    <x v="7"/>
    <s v="Actividades FURAG - MIPG"/>
    <s v="Evaluar la ejecución actividades planeadas en Furag y MIPG"/>
    <s v="Eficiencia"/>
    <s v="# Actividades realizadas/# Actividades planeadas "/>
    <s v="Trimestral"/>
    <s v="Valor ACUMULADO en el trimestre de evaluación."/>
    <n v="1"/>
    <n v="7.000000000000001E-3"/>
    <n v="0"/>
    <n v="0.5"/>
    <n v="0.6"/>
    <n v="0.9"/>
    <n v="0.9"/>
    <s v="Acumulado"/>
    <n v="0.9"/>
    <n v="6.3000000000000009E-3"/>
    <s v="este trimestre no se realizaron actividades de esta linea"/>
    <s v="Se rindio el informe del FURAG"/>
    <s v="Se actualizo el cronograma de MIPG"/>
    <s v="se realizaron actividades del  Modelo Integrado de Planeación y Gestión (MIPG), como revision de riesgos y campaña de autocontrol"/>
  </r>
  <r>
    <n v="53"/>
    <s v="Plan acción"/>
    <s v="3.4.6-COMUNICACIÓN PÚBLICA PARA EL FORTALECIMIENTO DE LA INSTITUCIONALIDAD Y LA CONFIANZA CIUDADANA"/>
    <x v="5"/>
    <x v="6"/>
    <x v="7"/>
    <s v="Auditorías control interno"/>
    <s v="Medir la elaboración y entrega de informes de auditorías, por el sistema de Control Interno a Telemedellín."/>
    <s v="Eficiencia"/>
    <s v="# de auditorías realizadas / # auditorias programadas"/>
    <s v="Trimestral"/>
    <s v="Valor ACUMULADO en el trimestre de evaluación."/>
    <n v="1"/>
    <n v="5.8333333333333336E-3"/>
    <n v="0"/>
    <n v="0.25"/>
    <n v="0.4"/>
    <n v="0.7"/>
    <n v="0.7"/>
    <s v="Acumulado"/>
    <n v="0.7"/>
    <n v="4.0833333333333329E-3"/>
    <s v="este trimestre no se realizaron actividades de esta linea"/>
    <s v="Se realizo la auditoria ala gestion contractual"/>
    <s v="Se encuentra en proceso la auditoria a la facturacion"/>
    <s v="En este trimestre se realizó la auditoría a la gestión de bienes, lo que permitió evaluar el estado, uso y administración de los recursos físicos de la entidad. La auditoría incluyó revisiones detalladas de inventarios asignados a los funcionarios.  Adicionalmente, se verificaron procedimientos internos para detectar posibles fallas o riesgos "/>
  </r>
  <r>
    <n v="54"/>
    <s v="Plan acción"/>
    <s v="3.4.6-COMUNICACIÓN PÚBLICA PARA EL FORTALECIMIENTO DE LA INSTITUCIONALIDAD Y LA CONFIANZA CIUDADANA"/>
    <x v="5"/>
    <x v="6"/>
    <x v="7"/>
    <s v="Cumplimiento en el desarrollo del plan de trabajo de la OCI"/>
    <s v="Realizar todas las actividades programadas en el plan para el año"/>
    <s v="Eficiencia"/>
    <s v="Actividades Terminadas / Actividades Programadas"/>
    <s v="Trimestral"/>
    <s v="Valor ACUMULADO en el trimestre de evaluación."/>
    <n v="1"/>
    <n v="5.8333333333333336E-3"/>
    <n v="0.18"/>
    <n v="0.55000000000000004"/>
    <n v="0.75"/>
    <n v="0.95"/>
    <n v="0.95"/>
    <s v="Acumulado"/>
    <n v="0.95"/>
    <n v="5.541666666666667E-3"/>
    <s v="Se realizaron actividades de las planeadas para el periodo como son evaluacion independiente del sistema de C.I, Rendicion derechos de autor, Actividesdes de gestion institucional como la rendicion de cuentas, se rindio el control interno contable."/>
    <s v="Se realizaron 10 actividades de las planeadas para el periodo como son  Actividesdes de gestion institucional en compañía de gestion humana, se rindio ITA, se realizo arqueo a la cja menor, se verifico el BDME, se verifico las PQRS"/>
    <s v="Se realizaron  actividades planeadas para el periodo como son el  arqueo a la caja menor,  se verifico las PQRS, se realizo el informe del plan anticorrupcion y el informse del sistema de control interno"/>
    <s v="Se avanzó con la ejecución de diversas tareas planificadas. Durante este trimestre, se llevaron a cabo actividades clave como el arqueo de la caja menor para verificar la correcta gestión de los recursos en efectivo, la revisión de las Peticiones, Quejas, Reclamos y Sugerencias (PQRS) con el fin de evaluar la calidad del servicio y la respuesta institucional,"/>
  </r>
  <r>
    <n v="55"/>
    <s v="Plan acción"/>
    <s v="3.4.6-COMUNICACIÓN PÚBLICA PARA EL FORTALECIMIENTO DE LA INSTITUCIONALIDAD Y LA CONFIANZA CIUDADANA"/>
    <x v="5"/>
    <x v="6"/>
    <x v="7"/>
    <s v="Mapa de riesgos"/>
    <s v="Revisar y/o actualizar los mapas de riesgos de Telemedellín"/>
    <s v="Eficiencia"/>
    <s v="# de mapas de riesgos revisados/ # de mapas de riesgos existentes"/>
    <s v="Trimestral"/>
    <s v="Valor ACUMULADO en el trimestre de evaluación."/>
    <n v="1"/>
    <n v="3.5000000000000005E-3"/>
    <n v="0"/>
    <n v="0"/>
    <n v="0.3"/>
    <n v="0.8"/>
    <n v="0.8"/>
    <s v="Acumulado"/>
    <n v="0.8"/>
    <n v="2.8000000000000004E-3"/>
    <s v="este trimestre no se realizaron actividades de esta linea"/>
    <s v="este trimestre no se realizaron actividades de esta linea"/>
    <s v="Se encuentran revision los mapas de riesgos de las deferentes areas"/>
    <s v="Durante este trimestre, se llevó a cabo una revisión general de los mapas de riesgos en las diferentes áreas de la organización. Esta actividad es crucial para identificar, actualizar y mitigar posibles amenazas que puedan afectar la gestión institucional."/>
  </r>
  <r>
    <n v="56"/>
    <s v="Plan acción"/>
    <s v="3.4.6-COMUNICACIÓN PÚBLICA PARA EL FORTALECIMIENTO DE LA INSTITUCIONALIDAD Y LA CONFIANZA CIUDADANA"/>
    <x v="5"/>
    <x v="6"/>
    <x v="7"/>
    <s v="Plan Anticorrupción"/>
    <s v="Realizar seguimiento al plan de anticorrupción de Telemedellín"/>
    <s v="Eficiencia"/>
    <s v="# Seguimientos al plan anticorrupción"/>
    <s v="Trimestral"/>
    <s v="Valor alcanzado en cada trimestre. Si no se evaluó, es cero &quot;0&quot;"/>
    <n v="3"/>
    <n v="3.5000000000000005E-3"/>
    <n v="0"/>
    <n v="1"/>
    <n v="1"/>
    <n v="1"/>
    <n v="3"/>
    <s v="Suma"/>
    <n v="1"/>
    <n v="3.5000000000000005E-3"/>
    <s v="este trimestre no se realizaron actividades de esta linea"/>
    <s v="Se ralizo el seguimiento al plan anticorrupcion y atencion al ciudadano, donde se pudo evidencia que hay 2 activades que no fueron cumplidaspor parte de los lideres del proceso"/>
    <s v="Se ralizo el seguimiento al plan anticorrupcion y atencion al ciudadano, donde se pudo evidencia que hay una activad que no fue cumplida y con un cumplimiento gnetal del 72%"/>
    <s v="Se ralizo el seguimiento al plan anticorrupcion y atencion al ciudadano, donde se pudo evidenciar que hay 2 activades que no fueron cumplidas y 3 se encuentran cumplidas parcialmente"/>
  </r>
  <r>
    <n v="57"/>
    <s v="Plan acción"/>
    <s v="3.4.6-COMUNICACIÓN PÚBLICA PARA EL FORTALECIMIENTO DE LA INSTITUCIONALIDAD Y LA CONFIANZA CIUDADANA"/>
    <x v="5"/>
    <x v="6"/>
    <x v="7"/>
    <s v="Seguimientos a planes de mejoramiento e indicadores"/>
    <s v="Revisar los informes de seguimientos a indicadores y planes de mejoramiento"/>
    <s v="Eficiencia"/>
    <s v="# de indicadores con soportes / # de indicadores totales"/>
    <s v="Trimestral"/>
    <s v="Valor alcanzado en cada trimestre. Si no se evaluó, es cero &quot;0&quot;"/>
    <n v="2"/>
    <n v="3.5000000000000005E-3"/>
    <n v="0"/>
    <n v="1"/>
    <n v="0"/>
    <n v="1"/>
    <n v="2"/>
    <s v="Suma"/>
    <n v="1"/>
    <n v="3.5000000000000005E-3"/>
    <s v="Se rendido en la pagina de gestion transparente en la rendicion anual el 15 de febrero"/>
    <s v="Se realizo el seguimiento al plan de mejoramiento suscrirto con la contraloria distrital de medellin y fue rendido en la pagina de gestion transparente"/>
    <s v="Se encuentra en revision el plan de mejoramiento en conjunto con la contraloria distrital de medellin"/>
    <s v="Se realizo revision al plan de mejoramiento suscrito con la contraloria diseste procedimiento es fundamental para garantizar que se cumplan los compromisos establecidos en la entidad y para corregir posibles deficiencias en la ejecución de los planes."/>
  </r>
  <r>
    <n v="58"/>
    <s v="Plan acción"/>
    <s v="3.4.6-COMUNICACIÓN PÚBLICA PARA EL FORTALECIMIENTO DE LA INSTITUCIONALIDAD Y LA CONFIANZA CIUDADANA"/>
    <x v="5"/>
    <x v="6"/>
    <x v="4"/>
    <s v="Actividades FURAG - MIPG"/>
    <s v="Evaluar la ejecución actividades planeadas en Furag y MIPG"/>
    <s v="Eficiencia"/>
    <s v="# Actividades realizadas/# Actividades planeadas "/>
    <s v="Trimestral"/>
    <s v="Valor ACUMULADO en el trimestre de evaluación."/>
    <n v="1"/>
    <n v="7.000000000000001E-3"/>
    <n v="0"/>
    <n v="0"/>
    <n v="0"/>
    <n v="0.1"/>
    <n v="0.1"/>
    <s v="Acumulado"/>
    <n v="0.1"/>
    <n v="7.000000000000001E-4"/>
    <s v="Se tiene proyectado la ejecución para el último trimestre del año"/>
    <s v="Se tiene proyectado la ejecución para el último trimestre del año"/>
    <s v="Se tiene proyectado la ejecución para el último trimestre del año"/>
    <s v="Se finalizó una actividad de las 10 actividades propuestas, se proyecta finalizar estas actividades para el primer trimestre del 2025."/>
  </r>
  <r>
    <n v="59"/>
    <s v="Plan acción"/>
    <s v="3.4.6-COMUNICACIÓN PÚBLICA PARA EL FORTALECIMIENTO DE LA INSTITUCIONALIDAD Y LA CONFIANZA CIUDADANA"/>
    <x v="5"/>
    <x v="6"/>
    <x v="4"/>
    <s v="Cumplimiento PINAR"/>
    <s v="Medir el cumplimiento del PINAR"/>
    <s v="Eficiencia"/>
    <s v="# Actividades realizadas/# Actividades planeadas "/>
    <s v="Trimestral"/>
    <s v="Valor ACUMULADO en el trimestre de evaluación."/>
    <n v="1"/>
    <n v="8.1666666666666676E-3"/>
    <n v="0"/>
    <n v="0"/>
    <n v="0.9"/>
    <n v="1"/>
    <n v="1"/>
    <s v="Acumulado"/>
    <n v="1"/>
    <n v="8.1666666666666676E-3"/>
    <s v="Se tiene proyectado la ejecución para el último trimestre del año"/>
    <s v="Se tiene proyectado la ejecución para el último trimestre del año"/>
    <s v="Se actualizó el PINAR en su totalidad, esta pendiente ser socializado en el comité pertinente para este fin en el mes de diciembre"/>
    <s v="Se actualizó el PINAR en su totalidad"/>
  </r>
  <r>
    <n v="60"/>
    <s v="Plan acción"/>
    <s v="3.4.6-COMUNICACIÓN PÚBLICA PARA EL FORTALECIMIENTO DE LA INSTITUCIONALIDAD Y LA CONFIANZA CIUDADANA"/>
    <x v="3"/>
    <x v="6"/>
    <x v="4"/>
    <s v="Flujo de tesorería mensualizado"/>
    <s v="Generar los flujos de tesorería mensualizado"/>
    <s v="Eficiencia"/>
    <s v="# Flujos de tesorería / 12 meses"/>
    <s v="Trimestral"/>
    <s v="Valor alcanzado en cada trimestre. Si no se evaluó, es cero &quot;0&quot;"/>
    <n v="12"/>
    <n v="8.1666666666666658E-3"/>
    <n v="3"/>
    <n v="3"/>
    <n v="3"/>
    <n v="3"/>
    <n v="12"/>
    <s v="Suma"/>
    <n v="1"/>
    <n v="8.1666666666666658E-3"/>
    <s v="Se han realizado los boletines de tesorería mensualmente"/>
    <s v="Se han realizado los boletines de tesorería mensualmente"/>
    <s v="Se han realizado los boletines de tesorería mensualmente"/>
    <s v="Se han realizado los boletines de tesorería mensualmente"/>
  </r>
  <r>
    <n v="61"/>
    <s v="Plan acción"/>
    <s v="3.4.6-COMUNICACIÓN PÚBLICA PARA EL FORTALECIMIENTO DE LA INSTITUCIONALIDAD Y LA CONFIANZA CIUDADANA"/>
    <x v="5"/>
    <x v="6"/>
    <x v="4"/>
    <s v="Indice de satisfacción Cliente interno"/>
    <s v="Medir la satisfacción clientes internos"/>
    <s v="Eficiencia"/>
    <s v="% de satisfacción por dependencia"/>
    <s v="Trimestral"/>
    <s v="Valor alcanzado en cada trimestre. Si no se evaluó, es cero &quot;0&quot;"/>
    <n v="0.8"/>
    <n v="7.000000000000001E-3"/>
    <n v="0"/>
    <n v="0"/>
    <n v="0"/>
    <n v="0.88500000000000001"/>
    <n v="0.88500000000000001"/>
    <s v="Máximo"/>
    <n v="1.10625"/>
    <n v="7.000000000000001E-3"/>
    <s v="Se planea hacer durante el último trimestre del año"/>
    <s v="Se planea hacer durante el último trimestre del año"/>
    <s v="Se planea hacer durante el último trimestre del año"/>
    <s v="Se realizó una Encuesta de Satisfacción de Áreas Internas, obteniendo un resultado de 88,5% en nivel de satisfacción de nuestros colaboradores respecto a los servicios, procesos y apoyo proporcionados a las diferentes áreas"/>
  </r>
  <r>
    <n v="62"/>
    <s v="Plan acción"/>
    <s v="3.4.6-COMUNICACIÓN PÚBLICA PARA EL FORTALECIMIENTO DE LA INSTITUCIONALIDAD Y LA CONFIANZA CIUDADANA"/>
    <x v="3"/>
    <x v="6"/>
    <x v="4"/>
    <s v="Informe de costos"/>
    <s v="Generar informe mensual de costos"/>
    <s v="Eficiencia"/>
    <s v="Presentar 12 informes en el año"/>
    <s v="Trimestral"/>
    <s v="Valor alcanzado en cada trimestre. Si no se evaluó, es cero &quot;0&quot;"/>
    <n v="12"/>
    <n v="9.3333333333333341E-3"/>
    <n v="3"/>
    <n v="3"/>
    <n v="3"/>
    <n v="3"/>
    <n v="12"/>
    <s v="Suma"/>
    <n v="1"/>
    <n v="9.3333333333333341E-3"/>
    <s v="Se han realizado los informes de costos mensualmente"/>
    <s v="Se han realizado los informes de costos mensualmente"/>
    <s v="Se han realizado los informes de costos mensualmente"/>
    <s v="Se han realizado los informes de costos mensualmente"/>
  </r>
  <r>
    <n v="63"/>
    <s v="Plan acción"/>
    <s v="3.4.6-COMUNICACIÓN PÚBLICA PARA EL FORTALECIMIENTO DE LA INSTITUCIONALIDAD Y LA CONFIANZA CIUDADANA"/>
    <x v="5"/>
    <x v="6"/>
    <x v="4"/>
    <s v="Mapa de riesgos"/>
    <s v="Revisar y/o actualizar los mapas de riesgos del área"/>
    <s v="Eficiencia"/>
    <s v="Mapas de riesgos revisado y/o actualizados"/>
    <s v="Trimestral"/>
    <s v="Valor alcanzado en cada trimestre. Si no se evaluó, es cero &quot;0&quot;"/>
    <n v="1"/>
    <n v="3.5000000000000005E-3"/>
    <n v="0"/>
    <n v="0"/>
    <n v="0"/>
    <n v="1"/>
    <n v="1"/>
    <s v="Suma"/>
    <n v="1"/>
    <n v="3.5000000000000005E-3"/>
    <s v="Se tiene proyectado la revisión en el ultimo trimestre"/>
    <s v="Se tiene proyectado la revisión en el ultimo trimestre"/>
    <s v="Se tiene proyectado la revisión en el ultimo trimestre"/>
    <s v="Se realizo la revisión del mapa de riesgos"/>
  </r>
  <r>
    <n v="64"/>
    <s v="Plan acción"/>
    <s v="3.4.6-COMUNICACIÓN PÚBLICA PARA EL FORTALECIMIENTO DE LA INSTITUCIONALIDAD Y LA CONFIANZA CIUDADANA"/>
    <x v="5"/>
    <x v="6"/>
    <x v="4"/>
    <s v="Plan de mantenimientos Sede"/>
    <s v="Crear plan de mantenimiento Anualizado"/>
    <s v="Eficiencia"/>
    <s v="# plan de mantenimiento"/>
    <s v="Trimestral"/>
    <s v="Valor alcanzado en cada trimestre. Si no se evaluó, es cero &quot;0&quot;"/>
    <n v="67"/>
    <n v="5.8333333333333336E-3"/>
    <n v="8"/>
    <n v="10"/>
    <n v="21"/>
    <n v="17"/>
    <n v="56"/>
    <s v="Suma"/>
    <n v="0.83582089552238803"/>
    <n v="4.8756218905472637E-3"/>
    <s v="Para el 2024 se tiene proyectado realizar 67 mantenimientos entre preventivos y correctivos, para el primer trimestre no se contaba con la persona encargada de coordinar la sede, por lo que la contratación fue más lenta"/>
    <s v="Para el segundo trimestre se continuó con los mantenimientos contratados desde inicio del año y se adelantó los procesos de contratación para realizar los demás mantenimientos de la sede"/>
    <s v="Para el tercer trimestre se realizó el total de la contratación de mantenimientos y se continuó con los mantenimientos programados"/>
    <s v="Para el cuarto trimestre se realizó el total de la contratación de mantenimientos "/>
  </r>
  <r>
    <n v="65"/>
    <s v="Plan acción"/>
    <s v="3.4.6-COMUNICACIÓN PÚBLICA PARA EL FORTALECIMIENTO DE LA INSTITUCIONALIDAD Y LA CONFIANZA CIUDADANA"/>
    <x v="5"/>
    <x v="6"/>
    <x v="0"/>
    <s v="Indice de satisfacción Cliente interno"/>
    <s v="Medir la satisfacción clientes internos"/>
    <s v="Eficiencia"/>
    <s v="% de satisfacción por dependencia"/>
    <s v="Trimestral"/>
    <s v="Valor alcanzado en cada trimestre. Si no se evaluó, es cero &quot;0&quot;"/>
    <n v="0.8"/>
    <n v="5.8333333333333336E-3"/>
    <n v="0"/>
    <n v="0"/>
    <n v="0"/>
    <n v="0.8"/>
    <n v="0.8"/>
    <s v="Máximo"/>
    <n v="1"/>
    <n v="5.8333333333333336E-3"/>
    <s v="No se realizó."/>
    <s v="No se realizó."/>
    <s v="No se realizó."/>
    <s v="Según los valores alcanzados, debemos seguir trabajando para mejorar el nivel de satisfacción de nuestros clientes internos y fortalecer la curva de aprendizaje adquirida durante 2024."/>
  </r>
  <r>
    <n v="66"/>
    <s v="Plan acción"/>
    <s v="3.4.6-COMUNICACIÓN PÚBLICA PARA EL FORTALECIMIENTO DE LA INSTITUCIONALIDAD Y LA CONFIANZA CIUDADANA"/>
    <x v="0"/>
    <x v="0"/>
    <x v="0"/>
    <s v="Informes de difusión de políticas del plan de desarrollo distrital en Telemedellín"/>
    <s v="Difundir las políticas del plan de desarrollo distrital"/>
    <s v="Eficiencia"/>
    <s v="# Informes de difusión de políticas."/>
    <s v="Trimestral"/>
    <s v="Valor alcanzado en cada trimestre. Si no se evaluó, es cero &quot;0&quot;"/>
    <n v="4"/>
    <n v="5.8333333333333336E-3"/>
    <n v="0"/>
    <n v="2"/>
    <n v="1"/>
    <n v="3"/>
    <n v="6"/>
    <s v="Suma"/>
    <n v="1.5"/>
    <n v="5.8333333333333336E-3"/>
    <s v="No se había definido política de informees. "/>
    <s v="Se realizaron los dos informes pendientes. "/>
    <s v="Se realizó el informe correspondiente al trimestre."/>
    <s v="La entrega se realiza de manera mensual"/>
  </r>
  <r>
    <n v="67"/>
    <s v="Plan acción"/>
    <s v="3.4.6-COMUNICACIÓN PÚBLICA PARA EL FORTALECIMIENTO DE LA INSTITUCIONALIDAD Y LA CONFIANZA CIUDADANA"/>
    <x v="5"/>
    <x v="6"/>
    <x v="0"/>
    <s v="Manuales de estilo"/>
    <s v="Construir los manuales de estilo para programas producidos por Telemedellín"/>
    <s v="Eficiencia"/>
    <s v="# manuales de estilo / # programas emitidos en la vigencia"/>
    <s v="Trimestral"/>
    <s v="Valor ACUMULADO en el trimestre de evaluación."/>
    <n v="1"/>
    <n v="8.1666666666666676E-3"/>
    <n v="0"/>
    <n v="0"/>
    <n v="0"/>
    <n v="0.8"/>
    <n v="0.8"/>
    <s v="Final año"/>
    <n v="0.8"/>
    <n v="6.5333333333333346E-3"/>
    <s v="No se había definido nueva programación."/>
    <s v="Comienza a renovarse la parrilla y se definen los nuevos programas."/>
    <s v="Se establece esta tarea para entrega en el último trimestre y se comienza con la construcción de los Manuales de Estilo de los nuevos programas."/>
    <s v="Se realizaron los manuales de estilo de los nuevos programas propios, a excepción del Manual de Estilo de Noticias Telemedellín, el cual se había previsto tomaría más tiempo en su contrucción."/>
  </r>
  <r>
    <n v="68"/>
    <s v="Plan acción"/>
    <s v="3.4.6-COMUNICACIÓN PÚBLICA PARA EL FORTALECIMIENTO DE LA INSTITUCIONALIDAD Y LA CONFIANZA CIUDADANA"/>
    <x v="5"/>
    <x v="6"/>
    <x v="0"/>
    <s v="Mapa de riesgos"/>
    <s v="Revisar y/o actualizar los mapas de riesgos del área"/>
    <s v="Eficiencia"/>
    <s v="Mapas de riesgos revisado y/o actualizados"/>
    <s v="Trimestral"/>
    <s v="Valor alcanzado en cada trimestre. Si no se evaluó, es cero &quot;0&quot;"/>
    <n v="1"/>
    <n v="3.5000000000000005E-3"/>
    <n v="0"/>
    <n v="0"/>
    <n v="0"/>
    <n v="1"/>
    <n v="1"/>
    <s v="Suma"/>
    <n v="1"/>
    <n v="3.5000000000000005E-3"/>
    <s v="No se había definido esta tarea."/>
    <s v="No se había definido esta tarea."/>
    <s v="Se recibe la instrucción de realizar esta revisión y se comienza con el proceso. "/>
    <s v="Se realizón la revisión y socialización de lo evidenciado con el área de Planeación."/>
  </r>
  <r>
    <n v="69"/>
    <s v="Plan acción"/>
    <s v="3.4.6-COMUNICACIÓN PÚBLICA PARA EL FORTALECIMIENTO DE LA INSTITUCIONALIDAD Y LA CONFIANZA CIUDADANA"/>
    <x v="5"/>
    <x v="6"/>
    <x v="2"/>
    <s v="Actividades FURAG - MIPG"/>
    <s v="Evaluar la ejecución actividades planeadas en Furag y MIPG"/>
    <s v="Eficiencia"/>
    <s v="# Actividades realizadas/# Actividades planeadas "/>
    <s v="Trimestral"/>
    <s v="Valor ACUMULADO en el trimestre de evaluación."/>
    <n v="1"/>
    <n v="7.000000000000001E-3"/>
    <n v="0.05"/>
    <n v="0.1"/>
    <n v="0.3"/>
    <n v="0.6"/>
    <n v="0.6"/>
    <s v="Acumulado"/>
    <n v="0.6"/>
    <n v="4.2000000000000006E-3"/>
    <s v="Se realizó una campaña recalcando la importancia del diligenciamiento a tiempo de los formatos y procesos en línea, además de la importancia en tener en cuenta los lineamientos que orientan a las entidades en el mejoramiento de su gestión para el cumplimiento de las metas institucionales  "/>
    <s v="Se desarrolló la definición del plan de comunicaciones para la divulgación del PEI, en donde se estableció un cronograma de trabajo para los trimestres siguientes. "/>
    <s v="Se activó cada línea del PEI, patra ello se reaalizaron videos con cada lider de área, se utilizaron las pantallas, el sonido inteno, los e-mails masivos, las carteleras físicas.  "/>
    <s v="Se publicó  información actualizada en el apartado de &quot;transparencia y acceso a la información pública&quot; sobre el calendario de actividades; además, se revisó e implementó la estrategia anual de servicio o relacionamiento con la ciudadanía y llevar a cabo capacitaciones para el personal encargado de atender a los grupos de valor."/>
  </r>
  <r>
    <n v="70"/>
    <s v="Plan acción"/>
    <s v="3.4.6-COMUNICACIÓN PÚBLICA PARA EL FORTALECIMIENTO DE LA INSTITUCIONALIDAD Y LA CONFIANZA CIUDADANA"/>
    <x v="2"/>
    <x v="5"/>
    <x v="2"/>
    <s v="Capacitación en atención al publico"/>
    <s v="Medir los eventos de capacitación en atención al publico"/>
    <s v="Eficacia"/>
    <s v="# Eventos de capacitación en atención al publico"/>
    <s v="Trimestral"/>
    <s v="Valor alcanzado en cada trimestre. Si no se evaluó, es cero &quot;0&quot;"/>
    <n v="2"/>
    <n v="4.6666666666666671E-3"/>
    <n v="1"/>
    <n v="2"/>
    <n v="1"/>
    <n v="0"/>
    <n v="4"/>
    <s v="Suma"/>
    <n v="2"/>
    <n v="4.6666666666666671E-3"/>
    <s v="Se realizó protocolo de atención y se capacitó a la recepcionista de la entidad para la correcta atención al público del canal. "/>
    <s v="Se realizó una reunión con la recpecionistas, las personas de servicios generales que reemplazan en la recepción y el personal de vigilancia y se les socializó el protocolo de atención a visitantes, usuarios y ciudadanos. "/>
    <s v="Se realizó Telemedellín Academy Aula Abierta, donde participaron 90 personas en un evento de capacitación sobre contenidos digitales y producción de televisión con medios de comunicación alternativos."/>
    <s v="En este periodo no se realizó capacitación debido al cierre de año. "/>
  </r>
  <r>
    <n v="71"/>
    <s v="Plan acción"/>
    <s v="3.4.6-COMUNICACIÓN PÚBLICA PARA EL FORTALECIMIENTO DE LA INSTITUCIONALIDAD Y LA CONFIANZA CIUDADANA"/>
    <x v="5"/>
    <x v="6"/>
    <x v="2"/>
    <s v="Difusión de políticas institucionales"/>
    <s v="Medir la ejecución del plan de difusión de políticas institucionales"/>
    <s v="Eficiencia"/>
    <s v="Cantidad Informes de difusión entregados"/>
    <s v="Trimestral"/>
    <s v="Valor alcanzado en cada trimestre. Si no se evaluó, es cero &quot;0&quot;"/>
    <n v="1"/>
    <n v="7.000000000000001E-3"/>
    <n v="1"/>
    <n v="1"/>
    <n v="1"/>
    <n v="1"/>
    <n v="4"/>
    <s v="Suma"/>
    <n v="4"/>
    <n v="7.000000000000001E-3"/>
    <s v="Se llevaron a cabo charlas, realización de piezas gráficas, implementación de estrategias BTL para divulgar temas como: Ciber Seguridad, Beneficios Telemedellín, COPASS. "/>
    <s v="Llevamos a cabo la difuón de campañas institucionales tales como: Responsabilidad Social, sosteninilidad, residuos y orden dentro de las instalaciones, PEI, salud y seguridad en el trabajo, SST. "/>
    <s v="Llevamos a cabo la difuón de campañas institucionales tales como: Políticas de Tecnología de la Información (TI) y de Seguridad y Privacidad de la Información"/>
    <s v="Se hizo la difusión de la rendición de cuentas y también del proceso de peticiones, quejas, recomendación y solicitudes (PQRS), a través de nuestra pantallas y las plataformas digitales.  "/>
  </r>
  <r>
    <n v="72"/>
    <s v="Plan acción"/>
    <s v="3.4.6-COMUNICACIÓN PÚBLICA PARA EL FORTALECIMIENTO DE LA INSTITUCIONALIDAD Y LA CONFIANZA CIUDADANA"/>
    <x v="4"/>
    <x v="2"/>
    <x v="2"/>
    <s v="Gestión Free press Telemedellín"/>
    <s v="Gestionar FreePress comunicacional de Telemedellín"/>
    <s v="Efectividad"/>
    <s v="Informes de Valoración Freepress"/>
    <s v="Trimestral"/>
    <s v="Valor alcanzado en cada trimestre. Si no se evaluó, es cero &quot;0&quot;"/>
    <n v="2"/>
    <n v="5.8333333333333336E-3"/>
    <n v="0.5"/>
    <n v="0.5"/>
    <n v="0.5"/>
    <n v="0.5"/>
    <n v="2"/>
    <s v="Suma"/>
    <n v="1"/>
    <n v="5.8333333333333336E-3"/>
    <s v="El canal contó con publicaciones en medios tales como: RCN, Caracol, Vivir en el Poblado, Minuto 30, Portal CNC, la FM, la Mega, el Colombiano, hora 13 Noticias.  Tema: Telemedellín Academy.     "/>
    <s v="Rondas de medios y free press en: Caracol Radio Latina Stereo Estrella Estereo Minuto 30, IFM Noticias, Blu Radio, El Colombiano - Nos enteramos Qué - la Mega, Radio Fantástica, Tropicana, Alfa Estereo. Temas: Lanzamiento de nueva parilla de programación, Noticias Telemedellín, Tour Telemedellín, Academy Kids. "/>
    <s v="Durante el último trimestre se realizó ronda de medios en más de 10 medios de comunicación, entre los cuales se encuentran medios tradicionales y medios alternativos como: Tropicana, Bésame, Alfa Stereo, Periódico El Nuevo Sol, El Informante Zona 4, Emisora La Cuarta Estación, Santa Elena Online, Canal Zona 6 TV, Latina Stereo"/>
    <s v="El último trimestre de 2024, se realizó una estrategia de posicionamiento de marca de Noticias Telemedellín en la cual hicimos presencia en 15 medios de comunicación como: La Ochentera, La X, Bésame, Tropicana, W+, Radio Acktiva, El Sol, Radio 1, La Mega, Radio Fantástica, Cadena Básica RCN, La F. M., Latina Stereo, Múnera Eastman, Estrella Stereo"/>
  </r>
  <r>
    <n v="73"/>
    <s v="Plan acción"/>
    <s v="3.4.6-COMUNICACIÓN PÚBLICA PARA EL FORTALECIMIENTO DE LA INSTITUCIONALIDAD Y LA CONFIANZA CIUDADANA"/>
    <x v="5"/>
    <x v="6"/>
    <x v="2"/>
    <s v="Indice de satisfacción Cliente interno"/>
    <s v="Medir la satisfacción clientes internos"/>
    <s v="Eficiencia"/>
    <s v="% de satisfacción por dependencia"/>
    <s v="Trimestral"/>
    <s v="Valor alcanzado en cada trimestre. Si no se evaluó, es cero &quot;0&quot;"/>
    <n v="0.8"/>
    <n v="5.8333333333333336E-3"/>
    <n v="0"/>
    <n v="0"/>
    <n v="0"/>
    <n v="0.878"/>
    <n v="0.878"/>
    <s v="Máximo"/>
    <n v="1.0974999999999999"/>
    <n v="5.8333333333333336E-3"/>
    <s v="Se define este año realizar de manera anual para generar un mayor impacto. Por tal razón este año se llevará a cabo en el mes de diciembre. "/>
    <s v="Se define realizar de manera anual para generar un mayor impacto y asertividad en las muestras. "/>
    <s v="Se define realizar de manera anual para generar un mayor impacto y asertividad en las muestras"/>
    <s v="La encuesta de satisfacción arroja una satisfacción positiva de más del 80% en los procesos de comunicación interna con los calaboradores del canal.  "/>
  </r>
  <r>
    <n v="74"/>
    <s v="Plan acción"/>
    <s v="3.4.6-COMUNICACIÓN PÚBLICA PARA EL FORTALECIMIENTO DE LA INSTITUCIONALIDAD Y LA CONFIANZA CIUDADANA"/>
    <x v="5"/>
    <x v="6"/>
    <x v="2"/>
    <s v="Mapa de riesgos"/>
    <s v="Revisar y/o actualizar los mapas de riesgos del área"/>
    <s v="Eficiencia"/>
    <s v="Mapas de riesgos revisado y/o actualizados"/>
    <s v="Trimestral"/>
    <s v="Valor alcanzado en cada trimestre. Si no se evaluó, es cero &quot;0&quot;"/>
    <n v="1"/>
    <n v="3.5000000000000005E-3"/>
    <n v="1"/>
    <n v="1"/>
    <n v="1"/>
    <n v="1"/>
    <n v="4"/>
    <s v="Suma"/>
    <n v="4"/>
    <n v="3.5000000000000005E-3"/>
    <s v="Se revisaron cada uno de los items que componen el mapa de riesgos para el área, los cuales fueron actualizados según la dinámica actual y el manejo de las relaciones con los públicos internos y externos. "/>
    <s v="Se revisaron cada uno de los items que componen el mapa de riesgos para el área, los cuales fueron actualizados según la dinámica actual y el manejo de las relaciones con los públicos internos y externos. "/>
    <s v="Se revisaron cada uno de los items que componen el mapa de riesgos para el área, los cuales fueron actualizados según la dinámica actual y el manejo de las relaciones con los públicos internos y externos. "/>
    <s v="Se revisaron cada uno de los items que componen el mapa de riesgos para el área, los cuales fueron actualizados según la dinámica actual y el manejo de las relaciones con los públicos internos y externos. "/>
  </r>
  <r>
    <n v="75"/>
    <s v="Plan acción"/>
    <s v="3.4.6-COMUNICACIÓN PÚBLICA PARA EL FORTALECIMIENTO DE LA INSTITUCIONALIDAD Y LA CONFIANZA CIUDADANA"/>
    <x v="5"/>
    <x v="6"/>
    <x v="2"/>
    <s v="Procedimiento Canjes y Alianzas"/>
    <s v="Revisar y/o actualizar el proceso de canjes y alianzas"/>
    <s v="Eficiencia"/>
    <s v="Procedimientos actualizados relacionados con Canjes y/o alianzas"/>
    <s v="Trimestral"/>
    <s v="Valor alcanzado en cada trimestre. Si no se evaluó, es cero &quot;0&quot;"/>
    <n v="1"/>
    <n v="7.000000000000001E-3"/>
    <n v="1"/>
    <n v="1"/>
    <n v="1"/>
    <n v="1"/>
    <n v="4"/>
    <s v="Suma"/>
    <n v="4"/>
    <n v="7.000000000000001E-3"/>
    <s v="Se estructura el procedimiento de canjes de forma más completa y organizada. En la actualidad se definen como alianzas, y se establece un formato que incluye la información de las partes y valida que los valores de los implicados correspondan y se ajusten exactamente a los servicios prestados.  "/>
    <s v="Se establece unos lineamientos para mejorar las clausulas de los formatos, permitiendo garantizar la seguridad en el cumplimiento de las obligaciones entre ambas partes. Se establecen carpetas numeradas por alianza que contienen la propuesta, Rut, formato yb evidencias. "/>
    <s v="Se realiza un formato de seguimiento de tareas por áreas internas de Telemedellín, para hacer seguimiento al cumplimiento de los canjes con los clientes, adicionlmente la persona encargada de las alianzas realiza periódicamente revisión de cumplimiento. "/>
    <s v="Se actualizó y se ajustó el formato de alianzas con todas las que se realizaron durante el año 2024, También, se creo una carpeta con los documentos, número de alianzas y evidencias. "/>
  </r>
  <r>
    <n v="76"/>
    <s v="Plan acción"/>
    <s v="3.4.6-COMUNICACIÓN PÚBLICA PARA EL FORTALECIMIENTO DE LA INSTITUCIONALIDAD Y LA CONFIANZA CIUDADANA"/>
    <x v="0"/>
    <x v="2"/>
    <x v="2"/>
    <s v="Rendición pública de cuentas"/>
    <s v="Rendir ante la comunidad y el público general interesado la información de las diferentes acciones y manejos que se han realizado de la entidad."/>
    <s v="Eficacia"/>
    <s v="Cantidad de informes de gestión expuestos a la ciudadanía"/>
    <s v="Trimestral"/>
    <s v="Valor alcanzado en cada trimestre. Si no se evaluó, es cero &quot;0&quot;"/>
    <n v="1"/>
    <n v="4.6666666666666671E-3"/>
    <n v="1"/>
    <n v="1"/>
    <n v="1"/>
    <n v="1"/>
    <n v="4"/>
    <s v="Suma"/>
    <n v="4"/>
    <n v="4.6666666666666671E-3"/>
    <s v="Se realiza un informe de gestión desde la Alcaldía de Medellín en donde se solicita al canal los hitos del trimestre para poder proyectarlos en los comunicados de prensa e informes y balances del Alcalde.  "/>
    <s v="Se envian unos hitos a la Alcaldía de Medellín en donde se referencias unos hitos de gestión del segundo trimestre que son proyectados es los comunicados de prensa e informes y balances del Alcalde.  "/>
    <s v="Se enviaron 10 hitos a la Alcaldía de Medellín en donde se referencian unos hitos de gestión del tercer trimestre que son proyectados es los comunicados de prensa e informes y balances del Alcalde.  "/>
    <s v="Se realiza rendición de cuentas de Telemedellín con transmisión en vivo y se presentó un balance de los hitos más importantes del 2024, lo que se recibió del año anterior y de las proyecciones para 2025. "/>
  </r>
  <r>
    <n v="77"/>
    <s v="Plan acción"/>
    <s v="3.4.6-COMUNICACIÓN PÚBLICA PARA EL FORTALECIMIENTO DE LA INSTITUCIONALIDAD Y LA CONFIANZA CIUDADANA"/>
    <x v="5"/>
    <x v="6"/>
    <x v="3"/>
    <s v="Actividades FURAG - MIPG"/>
    <s v="Evaluar la ejecución actividades planeadas en Furag y MIPG"/>
    <s v="Eficiencia"/>
    <s v="# Actividades realizadas/# Actividades planeadas "/>
    <s v="Trimestral"/>
    <s v="Valor ACUMULADO en el trimestre de evaluación."/>
    <n v="1"/>
    <n v="7.000000000000001E-3"/>
    <n v="0.25"/>
    <n v="0.5"/>
    <n v="0.75"/>
    <n v="0.91"/>
    <n v="0.91"/>
    <s v="Acumulado"/>
    <n v="0.91"/>
    <n v="6.3700000000000015E-3"/>
    <s v="Se han venido realizando las actividades planeadas durante el trimestre"/>
    <s v="Se han venido realizando las actividades planeadas durante el trimestre"/>
    <s v="Se han venido realizando las actividades planeadas durante el trimestre"/>
    <s v="Se realizaron 10 de las 11 actividades planteadas en el Plan de Seguridad y Privaciad de la Información"/>
  </r>
  <r>
    <n v="78"/>
    <s v="Plan acción"/>
    <s v="3.4.6-COMUNICACIÓN PÚBLICA PARA EL FORTALECIMIENTO DE LA INSTITUCIONALIDAD Y LA CONFIANZA CIUDADANA"/>
    <x v="5"/>
    <x v="6"/>
    <x v="3"/>
    <s v="Gobierno digital"/>
    <s v="Medir  el alcance de resultados de Gobierno Digital en Furag"/>
    <s v="Eficacia"/>
    <s v="% obtenido en calificación Furag en gobierno digital"/>
    <s v="Trimestral"/>
    <s v="Valor ACUMULADO en el trimestre de evaluación."/>
    <n v="0.72270000000000001"/>
    <n v="8.1666666666666676E-3"/>
    <n v="0"/>
    <n v="0"/>
    <n v="0.72270000000000001"/>
    <n v="0"/>
    <n v="0.72270000000000001"/>
    <s v="Acumulado"/>
    <n v="1"/>
    <n v="8.1666666666666676E-3"/>
    <s v="Aun no han salido los resultados del Furag"/>
    <s v="Aun no han salido los resultados del Furag"/>
    <s v="Se logro aumentar la evaluación de la politica de Gobierno Digital frente al año anterior"/>
    <s v="Se logro aumentar la evaluación de la politica de Gobierno Digital frente al año anterior"/>
  </r>
  <r>
    <n v="79"/>
    <s v="Plan acción"/>
    <s v="3.4.6-COMUNICACIÓN PÚBLICA PARA EL FORTALECIMIENTO DE LA INSTITUCIONALIDAD Y LA CONFIANZA CIUDADANA"/>
    <x v="5"/>
    <x v="6"/>
    <x v="3"/>
    <s v="Indice de satisfacción Cliente interno"/>
    <s v="Medir la satisfacción clientes internos"/>
    <s v="Eficiencia"/>
    <s v="% de satisfacción por dependencia"/>
    <s v="Trimestral"/>
    <s v="Valor alcanzado en cada trimestre. Si no se evaluó, es cero &quot;0&quot;"/>
    <n v="0.8"/>
    <n v="5.8333333333333336E-3"/>
    <n v="0"/>
    <n v="0"/>
    <n v="0"/>
    <n v="0.9"/>
    <n v="0.9"/>
    <s v="Máximo"/>
    <n v="1.125"/>
    <n v="5.8333333333333336E-3"/>
    <s v="No se evaluo este indicador durante el periodo"/>
    <s v="No se evaluo este indicador durante el periodo"/>
    <s v="No se evaluo este indicador durante el periodo"/>
    <s v="Se obtuvo una calificación de 9 en la satisfación de clientes internos"/>
  </r>
  <r>
    <n v="80"/>
    <s v="Plan acción"/>
    <s v="3.4.6-COMUNICACIÓN PÚBLICA PARA EL FORTALECIMIENTO DE LA INSTITUCIONALIDAD Y LA CONFIANZA CIUDADANA"/>
    <x v="1"/>
    <x v="3"/>
    <x v="3"/>
    <s v="Mantenimiento a equipos"/>
    <s v="Medir la eficiencia en la gestión de los mantenimientos preventivos y correctivos solicitados"/>
    <s v="Eficiencia"/>
    <s v="Casos cerrados/casos solicitados"/>
    <s v="Trimestral"/>
    <s v="Valor ACUMULADO en el trimestre de evaluación."/>
    <n v="1"/>
    <n v="5.8333333333333336E-3"/>
    <n v="0.98"/>
    <n v="0.98"/>
    <n v="0.96"/>
    <n v="0.9"/>
    <n v="0.9"/>
    <s v="Final año"/>
    <n v="0.9"/>
    <n v="5.2500000000000003E-3"/>
    <s v="Se han venido desrollando los mantenimientos con normalidad"/>
    <s v="Se han venido desrollando los mantenimientos con normalidad"/>
    <s v="Se han venido desrollando los mantenimientos con normalidad"/>
    <s v="Se han venido desrollando los mantenimientos con normalidad"/>
  </r>
  <r>
    <n v="81"/>
    <s v="Plan acción"/>
    <s v="3.4.6-COMUNICACIÓN PÚBLICA PARA EL FORTALECIMIENTO DE LA INSTITUCIONALIDAD Y LA CONFIANZA CIUDADANA"/>
    <x v="5"/>
    <x v="6"/>
    <x v="3"/>
    <s v="Mapa de riesgos"/>
    <s v="Revisar y/o actualizar los mapas de riesgos del área"/>
    <s v="Eficiencia"/>
    <s v="Mapas de riesgos revisado y/o actualizados"/>
    <s v="Trimestral"/>
    <s v="Valor alcanzado en cada trimestre. Si no se evaluó, es cero &quot;0&quot;"/>
    <n v="1"/>
    <n v="3.5000000000000005E-3"/>
    <n v="0"/>
    <n v="0"/>
    <n v="1"/>
    <n v="0"/>
    <n v="1"/>
    <s v="Suma"/>
    <n v="1"/>
    <n v="3.5000000000000005E-3"/>
    <s v="Aún no se  han revisado los mapas de riesgos del artea"/>
    <s v="Aún no se  han revisado los mapas de riesgos del artea"/>
    <s v="Se revisó y actualizó el mapa de riesgos del área."/>
    <s v="En el trimestre anterior se revisó y actualizó el mapa de riesgos del área"/>
  </r>
  <r>
    <n v="82"/>
    <s v="Plan acción"/>
    <s v="3.4.6-COMUNICACIÓN PÚBLICA PARA EL FORTALECIMIENTO DE LA INSTITUCIONALIDAD Y LA CONFIANZA CIUDADANA"/>
    <x v="5"/>
    <x v="6"/>
    <x v="5"/>
    <s v="Actividades FURAG - MIPG"/>
    <s v="Evaluar la ejecución actividades planeadas en Furag y MIPG"/>
    <s v="Eficiencia"/>
    <s v="# Actividades realizadas/# Actividades planeadas "/>
    <s v="Trimestral"/>
    <s v="Valor ACUMULADO en el trimestre de evaluación."/>
    <n v="1"/>
    <n v="7.000000000000001E-3"/>
    <n v="0"/>
    <n v="0"/>
    <n v="0"/>
    <n v="0.22"/>
    <n v="0.22"/>
    <s v="Acumulado"/>
    <n v="0.22"/>
    <n v="1.5400000000000001E-3"/>
    <s v="Según cronograma de actividades de MIPG, todas las actividades tienen como fecha de entrega julio, noviembre y diciembre de 2024"/>
    <s v="Según cronograma de actividades de MIPG, todas las actividades tienen como fecha de entrega julio, noviembre y diciembre de 2024"/>
    <s v="Según cronograma de actividades de MIPG, todas las actividades tienen como fecha de entrega noviembre y diciembre de 2024"/>
    <s v="Se realizaron 2 actividades de las 9 que se tenian programadas, las 7 faltantes quedaron reporgrmadas para dasarrollar durante el 2025"/>
  </r>
  <r>
    <n v="83"/>
    <s v="Plan acción"/>
    <s v="3.4.6-COMUNICACIÓN PÚBLICA PARA EL FORTALECIMIENTO DE LA INSTITUCIONALIDAD Y LA CONFIANZA CIUDADANA"/>
    <x v="2"/>
    <x v="5"/>
    <x v="5"/>
    <s v="Capacitación en habilidades blandas"/>
    <s v="Lograr que cada colaborador participe en mínimo dos charlas en el año"/>
    <s v="Eficacia"/>
    <s v="Asistencia a capacitaciones de habilidades blandas"/>
    <s v="Trimestral"/>
    <s v="Valor alcanzado en cada trimestre. Si no se evaluó, es cero &quot;0&quot;"/>
    <n v="1"/>
    <n v="4.6666666666666671E-3"/>
    <n v="0"/>
    <n v="0"/>
    <n v="0.46"/>
    <n v="0.54"/>
    <n v="1"/>
    <s v="Suma"/>
    <n v="1"/>
    <n v="4.6666666666666671E-3"/>
    <s v="Para el primer trimestre del año no se programaron capacitaciones en habilidades blandas. Evidencia: (\\alpha\gestionhumana\2024\CAPACITACIÓN)"/>
    <s v="Para el segundo trimestre del año no se programaron capacitaciones en habilidades blandas. Evidencia: (\\alpha\gestionhumana\2024\CAPACITACIÓN)"/>
    <s v="Para el tercer trimestre se cumplieron con las 7 capacitaciones en habilidades bladas que se tenian proyectas( Como funciona la mente de un campeón, Te prometo ser feliz, Haz que las cosas pasen) Evidencia: (\\alpha\gestionhumana\2024\CAPACITACIÓN)"/>
    <s v="Para el cuarto trimestre del año 8  actividades planeadas se cumplio con 8 actividades ejecutadas, es decir un 100%"/>
  </r>
  <r>
    <n v="84"/>
    <s v="Plan acción"/>
    <s v="3.4.6-COMUNICACIÓN PÚBLICA PARA EL FORTALECIMIENTO DE LA INSTITUCIONALIDAD Y LA CONFIANZA CIUDADANA"/>
    <x v="2"/>
    <x v="5"/>
    <x v="5"/>
    <s v="Cumplimiento del Plan de Bienestar Laboral"/>
    <s v="Medir las actividades de bienestar laboral."/>
    <s v="Eficiencia"/>
    <s v="# de actividades del plan de bienestar laboral ejecutadas / # de actividades del plan de bienestar laboral programadas"/>
    <s v="Trimestral"/>
    <s v="Valor ACUMULADO en el trimestre de evaluación."/>
    <n v="1"/>
    <n v="9.3333333333333341E-3"/>
    <n v="0"/>
    <n v="0.09"/>
    <n v="0.53"/>
    <n v="0.85"/>
    <n v="0.85"/>
    <s v="Acumulado"/>
    <n v="0.85"/>
    <n v="7.9333333333333339E-3"/>
    <s v="Durante este periodo, no se programaron actividades de bienestar, aunque se inició la construcción y ajuste del plan existente."/>
    <s v="Durante el segundo trimestre, se programaron 9 actividades y se ejecutarion 9 actividades de bienestar de las 99 programadas en el año. entre las que estuvieron el Día del Niño, Día de la Madre, Día del Padre y Vacaciones Recreativas, fomentando la integración familiar y el bienestar de los colaboradores. Se hizo reconocimiento de los cumpleaños, el día de la profesión y se dio la bienvenida a nuevos integrantes. Se enviaron mensajes de apoyo a quienes enfrentaron problemas de salud, así como a las colaboradoras embarazadas. Evidencia: (\\alpha\gestionhumana\2024\BIENESTAR E INCENTIVOS\PLAN DE BIENESTAR)"/>
    <s v="En el tercer trimestre se programaron 47 y se ejecutaron 44 actividades, se destacan la activación de La Terraza TM, la Conferencia de la Secretaría de las Mujeres, las Cortesías de ingreso a los Parques Comfama, la presentación de resultados de la encuesta de satisfacción, diseño de la tiquetera de la felicidad, alianzas de beneficios, la celebración de la Antioqueñidad, taller: homologando y alineando propósitos, la campaña “Se regalan piropos” y la celebración de Amor y Amistad; además de celebraciones de cumpleaños y el día de la profesión, así como la bienvenida a nuevos integrantes. También se enviaron mensajes de apoyo a quienes enfrentaron problemas de salud y a las colaboradoras embarazadas, para un total acumulado de 53 actividades desarrolladas de 99 programadas en el año. Evidencia: (\\alpha\gestionhumana\2024\BIENESTAR E INCENTIVOS\PLAN DE BIENESTAR)"/>
    <s v="En el cuarto trimestre se programaron 44 y se ejecutaron 32 actividades, se destacan la entrega de dulces a los hijos de los colaboradores por halloween, Feria navideña por parte del fonde de empleados de la temporal, la bienvenida a la navidad, la celebración de fin de año,  además de celebraciones de cumpleaños y el día de la profesión, así como la bienvenida a nuevos integrantes. También se enviaron mensajes de apoyo a quienes enfrentaron problemas de salud y a las colaboradoras embarazadas, para un total acumulado de 85 actividades desarrolladas de 99 programadas en el año. Evidencia: (\\alpha\gestionhumana\2024\BIENESTAR E INCENTIVOS\PLAN DE BIENESTAR)"/>
  </r>
  <r>
    <n v="85"/>
    <s v="Plan acción"/>
    <s v="3.4.6-COMUNICACIÓN PÚBLICA PARA EL FORTALECIMIENTO DE LA INSTITUCIONALIDAD Y LA CONFIANZA CIUDADANA"/>
    <x v="5"/>
    <x v="6"/>
    <x v="5"/>
    <s v="Cumplimiento del plan de capacitación"/>
    <s v="Medir las actividades del Plan de formación y capacitación"/>
    <s v="Eficiencia"/>
    <s v="# de capacitaciones ejecutadas / # de capacitaciones programadas"/>
    <s v="Trimestral"/>
    <s v="Valor ACUMULADO en el trimestre de evaluación."/>
    <n v="1"/>
    <n v="5.8333333333333336E-3"/>
    <s v="7.6%"/>
    <s v="32.69%"/>
    <n v="0.67300000000000004"/>
    <n v="0.89"/>
    <n v="0.89"/>
    <s v="Acumulado"/>
    <n v="0.89"/>
    <n v="5.1916666666666673E-3"/>
    <s v="Para el primer trimestre del año se programaron y se realizaróm 4 capacitaciones, entre febrero y marzo, en enero no se concerto formaciones, Evidencia: (\\alpha\gestionhumana\2024\CAPACITACIÓN/Capacitación Telemedellín 2024)"/>
    <s v="Para el segundo trimestre del año se programaron 15 capacitaciones de las cuales se realizaron 13 capacitaciones, las dos faltantes fueron reprograadas por el proveedor. Evidencia: (\\alpha\gestionhumana\2024\CAPACITACIÓN/Capacitación Telemedellín 2024)"/>
    <s v="Para el tercer trimestre del año se programaron 20 capacitaciones de las cuales se realizaron 18,  para un acumulado de 35 capacitaciones realizadas de las 52 programadas en el año.  Evidencia: (\\alpha\gestionhumana\2024\CAPACITACIÓN/Capacitación Telemedellín 2024)"/>
    <s v="Para el cuarto trimestre del año  de 14 actividades planeadas se ejecutaron 12, para lo cual se arroja un porcentaje de cumplimiento del  61%, frente al acumulado del año se planearon 53 actividades y se ejecutaron 47 actividades para un promedio de 89%"/>
  </r>
  <r>
    <n v="86"/>
    <s v="Plan acción"/>
    <s v="3.4.6-COMUNICACIÓN PÚBLICA PARA EL FORTALECIMIENTO DE LA INSTITUCIONALIDAD Y LA CONFIANZA CIUDADANA"/>
    <x v="2"/>
    <x v="5"/>
    <x v="5"/>
    <s v="Cumplimiento del plan de seguridad y salud en el trabajo"/>
    <s v="Realizar seguimiento al Sistema de Gestión de Seguridad y salud en el trabajo."/>
    <s v="Eficiencia"/>
    <s v="# de actividades del plan de seguridad y salud en el trabajo ejecutadas / # de actividades del plan de seguridad y salud en el trabajo programadas"/>
    <s v="Trimestral"/>
    <s v="Valor ACUMULADO en el trimestre de evaluación."/>
    <n v="1"/>
    <n v="7.000000000000001E-3"/>
    <s v="18.77%"/>
    <n v="0.42"/>
    <n v="0.64249999999999996"/>
    <n v="0.86"/>
    <n v="0.86"/>
    <s v="Acumulado"/>
    <n v="0.86"/>
    <n v="6.020000000000001E-3"/>
    <s v="En el primer trimestre del año se programaron 57 actividades del plan de trabajo de seguridad y salud en el trabajo y se ejecutaron 52 actividades, dentro de los cuales se encuentra el registro anual de autoevaluación del SG-SST ante el Ministerio de Trabajo, roles y responsabilidades de los empleados en SST, el planteamiento de los objetivos, entro otros temas de cumplimiento normativo. Evidencia: (\\alpha\gestionhumana\Sistema de Gestión de Seguridad y Salud en el Trabajo\1. PLANIFICAR\16. Plan Anual de Trabajo\2024/FT-GH-SST-07 Plan de Trabajo SST Telemedellín 2024)"/>
    <s v="En el segundo trimestre del año se programaron 77 actividades del plan de trabajo de seguridad y salud en el trabajo y se ejecutaron 63 actividades, dentro de los cuales se encuentra la política de seguridad y salud en el trabajo, la contratación de los servicios de exámenes médicos ocupacionales para el personal de planta, mecanismos de comunicación para los trabajadores, entro otros temas de cumplimiento normativo. Evidencia:  (\\alpha\gestionhumana\Sistema de Gestión de Seguridad y Salud en el Trabajo\1. PLANIFICAR\16. Plan Anual de Trabajo\2024/FT-GH-SST-07 Plan de Trabajo SST Telemedellín 2024)"/>
    <s v="En el tercer trimestre del año se programaron 76 actividades y se ejecutaron 63 actividades, dentro de las cuales se encuentra ausentismo laboral, accudentalidad, contratos sst, capacitación, cumplimiento normativo,  para un acumulado de 178 capacitaciones realizadas de las 277 programadas en el año, es decir un 76%  Evidencia:  (\\alpha\gestionhumana\Sistema de Gestión de Seguridad y Salud en el Trabajo\1. PLANIFICAR\16. Plan Anual de Trabajo\2024/FT-GH-SST-07 Plan de Trabajo SST Telemedellín 2024)"/>
    <s v="En el cuarto trimestre del año se programaron 67 actividades y se ejecutaron 59 actividades, con un porcentaje de cumplimiento 88%, para el acumulado del año se tiene un cumplimiento del 86%, las actividades desarrolladas son la supervisión en los contratos de seguridad y salud en el trabajo, intervención de peligros y riesgos, caracterización de accidentalidad y ausentismo, entre otros    :  (\\alpha\gestionhumana\Sistema de Gestión de Seguridad y Salud en el Trabajo\1. PLANIFICAR\16. Plan Anual de Trabajo\2024/FT-GH-SST-07 Plan de Trabajo SST Telemedellín 2024)."/>
  </r>
  <r>
    <n v="87"/>
    <s v="Plan acción"/>
    <s v="3.4.6-COMUNICACIÓN PÚBLICA PARA EL FORTALECIMIENTO DE LA INSTITUCIONALIDAD Y LA CONFIANZA CIUDADANA"/>
    <x v="2"/>
    <x v="5"/>
    <x v="5"/>
    <s v="Inducción y reinducción"/>
    <s v="Realizar ejercicios de inducción o reinducción a los colaboradores del canal"/>
    <s v="Eficiencia"/>
    <s v="# Ejercicios de inducción o reinducción"/>
    <s v="Trimestral"/>
    <s v="Valor alcanzado en cada trimestre. Si no se evaluó, es cero &quot;0&quot;"/>
    <n v="2"/>
    <n v="5.8333333333333336E-3"/>
    <n v="0"/>
    <n v="0"/>
    <n v="0"/>
    <n v="0"/>
    <n v="0"/>
    <s v="Suma"/>
    <n v="0"/>
    <n v="0"/>
    <s v="No se realizó ejercicio de inducción y reinducción  en el primer trimestre. Evidencia:   \alpha\gestionhumana\Sistema de Gestión de Seguridad y Salud en el Trabajo\1. PLANIFICAR\10. Inducción y Reinducción en Sistema de Gestión de Seguridad y Salud en el Trabajo SG-SST\1. Inducción/Listado inducción Telemedellín 2024)"/>
    <s v="No se realizó ejercicio de inducción y reinducción  en el segundo trimestre. Evidencia:   \alpha\gestionhumana\Sistema de Gestión de Seguridad y Salud en el Trabajo\1. PLANIFICAR\10. Inducción y Reinducción en Sistema de Gestión de Seguridad y Salud en el Trabajo SG-SST\1. Inducción/Listado inducción Telemedellín 2024)"/>
    <s v="No se realizó ejercicio de inducción y reinducción  en el tercer trimestre. Evidencia:   \alpha\gestionhumana\Sistema de Gestión de Seguridad y Salud en el Trabajo\1. PLANIFICAR\10. Inducción y Reinducción en Sistema de Gestión de Seguridad y Salud en el Trabajo SG-SST\1. Inducción/Listado inducción Telemedellín 2024)"/>
    <s v="No se realizó ejercicio de inducción y reinducción  en el cuarto trimestre. Evidencia:   \alpha\gestionhumana\Sistema de Gestión de Seguridad y Salud en el Trabajo\1. PLANIFICAR\10. Inducción y Reinducción en Sistema de Gestión de Seguridad y Salud en el Trabajo SG-SST\1. Inducción/Listado inducción Telemedellín 2024)"/>
  </r>
  <r>
    <n v="88"/>
    <s v="Plan acción"/>
    <s v="3.4.6-COMUNICACIÓN PÚBLICA PARA EL FORTALECIMIENTO DE LA INSTITUCIONALIDAD Y LA CONFIANZA CIUDADANA"/>
    <x v="2"/>
    <x v="5"/>
    <x v="5"/>
    <s v="Inducción y reinducción"/>
    <s v="Medir el % personas con procesos de inducción"/>
    <s v="Eficacia"/>
    <s v="# personas con inducción / # personas nuevos ingresos al canal."/>
    <s v="Trimestral"/>
    <s v="Valor ACUMULADO en el trimestre de evaluación."/>
    <n v="0.9"/>
    <n v="3.5000000000000005E-3"/>
    <n v="0.71"/>
    <n v="0.81"/>
    <n v="0.83"/>
    <n v="0.86"/>
    <n v="0.86"/>
    <s v="Acumulado"/>
    <n v="0.95555555555555549"/>
    <n v="3.3444444444444446E-3"/>
    <s v="Para el primero trimestre del año ingresaron 21 personas nuevas al canal de los cuales se le realizó la inducción a 15 de estas, obteniendo un porcentaje de cumplimiento del 71%, es preciso indicar que 6 personas corresponden a planta y 15 personas a la temporal. Evidencia:  (\\alpha\gestionhumana\Sistema de Gestión de Seguridad y Salud en el Trabajo\1. PLANIFICAR\10. Inducción y Reinducción en Sistema de Gestión de Seguridad y Salud en el Trabajo SG-SST\1. Inducción/Evidencia inducción)"/>
    <s v="Para el segundo trimestre del año ingresaron 16 personas nuevas al canal de las cuales a 15 personas se les realizó la inducción 93%, es preciso mencionar que 1 persona corresponde a planta y 15 personas a la temporal. Evidencia:  (\\alpha\gestionhumana\Sistema de Gestión de Seguridad y Salud en el Trabajo\1. PLANIFICAR\10. Inducción y Reinducción en Sistema de Gestión de Seguridad y Salud en el Trabajo SG-SST\1. Inducción/Evidencia inducción)"/>
    <s v="Para el tercer trimestre del año ingresaron 11 personas nuevas de la temporal al canal, de los cuales a 10 personas se les realizó la inducción, es decir al 83%, no ingreso personal de planta a la Entidad. para un total de 48 personas nuevas y 40 capacitados con inducción.  Evidencia:  (\\alpha\gestionhumana\Sistema de Gestión de Seguridad y Salud en el Trabajo\1. PLANIFICAR\10. Inducción y Reinducción en Sistema de Gestión de Seguridad y Salud en el Trabajo SG-SST\1. Inducción/Evidencia inducción)"/>
    <s v="Para el cuarto trimestre del año ingresaron 8 personas nuevas de la temporal al canal, de los cuales a 8 personas se les realizó la inducción, es decir al 100%, no ingreso personal de planta a la Entidad. .  Evidencia:  (\\alpha\gestionhumana\Sistema de Gestión de Seguridad y Salud en el Trabajo\1. PLANIFICAR\10. Inducción y Reinducción en Sistema de Gestión de Seguridad y Salud en el Trabajo SG-SST\1. Inducción/Evidencia inducción)"/>
  </r>
  <r>
    <n v="89"/>
    <s v="Plan acción"/>
    <s v="3.4.6-COMUNICACIÓN PÚBLICA PARA EL FORTALECIMIENTO DE LA INSTITUCIONALIDAD Y LA CONFIANZA CIUDADANA"/>
    <x v="5"/>
    <x v="6"/>
    <x v="5"/>
    <s v="Mapa de riesgos"/>
    <s v="Revisar y/o actualizar los mapas de riesgos del área"/>
    <s v="Eficiencia"/>
    <s v="Mapas de riesgos revisado y/o actualizados"/>
    <s v="Trimestral"/>
    <s v="Valor alcanzado en cada trimestre. Si no se evaluó, es cero &quot;0&quot;"/>
    <n v="1"/>
    <n v="3.5000000000000005E-3"/>
    <n v="0"/>
    <n v="0"/>
    <n v="0"/>
    <n v="1"/>
    <n v="1"/>
    <s v="Suma"/>
    <n v="1"/>
    <n v="3.5000000000000005E-3"/>
    <s v="No se realizó revisión del mapa de riesgos en este trimestre, se planea realizar la revisión en el último trimestre "/>
    <s v="No se realizó revisión del mapa de riesgos en este trimestre, se planea realizar la revisión en el último trimestre "/>
    <s v="No se realizó revisión del mapa de riesgos en este trimestre, se planea realizar la revisión en el último trimestre "/>
    <s v="Se realizo la revisión del mapa de riesgos y quedo pendiente la actulización para el 2025"/>
  </r>
  <r>
    <n v="90"/>
    <s v="Plan acción"/>
    <s v="3.4.6-COMUNICACIÓN PÚBLICA PARA EL FORTALECIMIENTO DE LA INSTITUCIONALIDAD Y LA CONFIANZA CIUDADANA"/>
    <x v="2"/>
    <x v="5"/>
    <x v="5"/>
    <s v="Tiquetera emocional"/>
    <s v="Diseñar la tiquetera emocional para los colaboradores"/>
    <s v="Eficacia"/>
    <s v="Implementación de la tiquetera"/>
    <s v="Trimestral"/>
    <s v="Valor alcanzado en cada trimestre. Si no se evaluó, es cero &quot;0&quot;"/>
    <n v="1"/>
    <n v="7.000000000000001E-3"/>
    <n v="0.1"/>
    <n v="0.1"/>
    <n v="0.1"/>
    <n v="0.2"/>
    <n v="0.5"/>
    <s v="Suma"/>
    <n v="0.5"/>
    <n v="3.5000000000000005E-3"/>
    <s v="Del 7 al 14 de marzo, el Área de Planeación realizó una encuesta para analizar la dinámica de la entidad y las necesidades de los colaboradores. Esto proporcionó información valiosa para el diseño la tiquetera emocional.  Evidencia: (\\alpha\gestionhumana\2024\BIENESTAR E INCENTIVOS\TIQUETERA DE LA FELICIDAD TM/Tabulación Encuesta PEI Interna y Externa)"/>
    <s v="Este trimestre se comenzó con la búsqueda de información para la &quot;Tiquetera de la felicidad TM&quot; con el apoyo de entidades públicas, considerando que sólo 31 colaboradores son directos en Telemedellín, y el 87% trabaja bajo modalidades de obra labor y prestación de servicios. Evidencia: (\\alpha\gestionhumana\2024\BIENESTAR E INCENTIVOS\TIQUETERA DE LA FELICIDAD TM)"/>
    <s v="Durante este trimestre, el 3 de julio se llevó a cabo una reunión con la Fundación Universitaria María Cano para diseñar una propuesta de bienestar dirigida a los colaboradores del canal. Posteriormente, el 11 de julio, nos reunimos con la Secretaría de Gestión Humana para conocer la Tiquetera de la Felicidad de la Alcaldía de Medellín. A partir de esta información, comenzamos a desarrollar una propuesta adaptada para el canal. Evidencia: (\\alpha\gestionhumana\2024\BIENESTAR E INCENTIVOS\TIQUETERA DE LA FELICIDAD TM)"/>
    <s v="se realizo el diseño de la tiquetera de la felicidad para ser presentada y aprabada por la gerencia "/>
  </r>
  <r>
    <n v="91"/>
    <s v="Plan acción"/>
    <s v="3.4.6-COMUNICACIÓN PÚBLICA PARA EL FORTALECIMIENTO DE LA INSTITUCIONALIDAD Y LA CONFIANZA CIUDADANA"/>
    <x v="5"/>
    <x v="6"/>
    <x v="8"/>
    <s v="Avance implementación MIPG"/>
    <s v="Evaluar la implementación y seguimiento del MIPG"/>
    <s v="Eficacia"/>
    <s v="Implementaciones ejecutadas / Implementaciones proyectadas X 100%"/>
    <s v="Trimestral"/>
    <s v="Valor ACUMULADO en el trimestre de evaluación."/>
    <n v="0.9"/>
    <n v="7.000000000000001E-3"/>
    <n v="0"/>
    <n v="0"/>
    <n v="0.3125"/>
    <n v="0.53"/>
    <n v="0.53"/>
    <s v="Acumulado"/>
    <n v="0.58888888888888891"/>
    <n v="4.1222222222222233E-3"/>
    <s v="Durante el trimestre se elaboró el cronograma de implementación de las actividades relacionadas. Le ejecución y materialización de actividades se realizarán en los ultimos trimestres del año."/>
    <s v="Durante el trimestre se elaboró el cronograma de implementación de las actividades relacionadas. La ejecución y materialización de actividades se realizarán en los ultimos trimestres del año."/>
    <s v="5/16.Se ha avanzado en las actividades programadas, y seguimiento a su ejecución."/>
    <s v="Se realizó seguimiento a las actividades programadas. Igualmente se hizo acompañamiento a las áreas encargadas de gestionar actividades para el logro de las mismas. "/>
  </r>
  <r>
    <n v="92"/>
    <s v="Plan acción"/>
    <s v="3.4.6-COMUNICACIÓN PÚBLICA PARA EL FORTALECIMIENTO DE LA INSTITUCIONALIDAD Y LA CONFIANZA CIUDADANA"/>
    <x v="5"/>
    <x v="6"/>
    <x v="8"/>
    <s v="Evaluación FURAG "/>
    <s v="Obtener una alta calificación en el Formulario Único (FURAG)"/>
    <s v="Eficacia"/>
    <s v="Calificación institucional en el FURAG"/>
    <s v="Trimestral"/>
    <s v="Valor alcanzado en cada trimestre. Si no se evaluó, es cero &quot;0&quot;"/>
    <n v="63.1"/>
    <n v="8.1666666666666676E-3"/>
    <n v="0"/>
    <n v="63.1"/>
    <n v="0"/>
    <n v="0"/>
    <n v="63.1"/>
    <s v="Máximo"/>
    <n v="1"/>
    <n v="8.1666666666666676E-3"/>
    <s v="La evaluación está prgoramada para el proximo trimestre"/>
    <s v="Se realizó el diligenciamiento de la información del Furag, y se recibió el resultados por la función publica. El resultado es bueno, pero trae grandes retos de mejoramiento para el canal."/>
    <s v="La evlauación ya fue realizada, y el canal realiza los ajustes en actividades para la evaluación del proximo año."/>
    <s v="La evaluación ya fue realizada, y el canal realiza los ajustes en actividades para la evaluación del proximo año."/>
  </r>
  <r>
    <n v="93"/>
    <s v="Plan acción"/>
    <s v="3.4.6-COMUNICACIÓN PÚBLICA PARA EL FORTALECIMIENTO DE LA INSTITUCIONALIDAD Y LA CONFIANZA CIUDADANA"/>
    <x v="5"/>
    <x v="6"/>
    <x v="8"/>
    <s v="Indice de satisfacción Cliente interno"/>
    <s v="Medir la satisfacción clientes internos"/>
    <s v="Eficiencia"/>
    <s v="% de satisfacción por dependencia"/>
    <s v="Trimestral"/>
    <s v="Valor alcanzado en cada trimestre. Si no se evaluó, es cero &quot;0&quot;"/>
    <n v="0.8"/>
    <n v="5.8333333333333336E-3"/>
    <n v="0"/>
    <n v="0"/>
    <n v="0"/>
    <n v="0.96399999999999997"/>
    <n v="0.96399999999999997"/>
    <s v="Máximo"/>
    <n v="1.2049999999999998"/>
    <n v="5.8333333333333336E-3"/>
    <s v="La medición esta programa para el ultimo trimestre del año."/>
    <s v="La medición esta programa para el ultimo trimestre del año."/>
    <s v="La medición esta programa para el ultimo trimestre del año."/>
    <s v="Se realizó la medición de la encuesta de satisfacción interna, logrando para el área de planeación un resultado global de satisfacción correspondiente al 96,4%"/>
  </r>
  <r>
    <n v="94"/>
    <s v="Plan acción"/>
    <s v="3.4.6-COMUNICACIÓN PÚBLICA PARA EL FORTALECIMIENTO DE LA INSTITUCIONALIDAD Y LA CONFIANZA CIUDADANA"/>
    <x v="5"/>
    <x v="6"/>
    <x v="8"/>
    <s v="Informe de gestión"/>
    <s v="Rendir ante la comunidad y el público general interesado la información de las diferentes acciones y manejos que se han realizado de la entidad."/>
    <s v="Eficacia"/>
    <s v="Cantidad de informes de gestión presentados a la ciudadanía"/>
    <s v="Trimestral"/>
    <s v="Valor alcanzado en cada trimestre. Si no se evaluó, es cero &quot;0&quot;"/>
    <n v="1"/>
    <n v="5.8333333333333336E-3"/>
    <n v="0"/>
    <n v="0"/>
    <n v="0"/>
    <n v="1"/>
    <n v="1"/>
    <s v="Suma"/>
    <n v="1"/>
    <n v="5.8333333333333336E-3"/>
    <s v="La rendición esta programa para el ultimo trimestre del año."/>
    <s v="La rendición esta programa para el ultimo trimestre del año."/>
    <s v="La rendición esta programa para el ultimo trimestre del año."/>
    <s v="Se coordinó y ejecutó la rendición de cuentas 2024, realizando audiencia pública y generando el respectivo informe de gestión."/>
  </r>
  <r>
    <n v="95"/>
    <s v="Plan acción"/>
    <s v="3.4.6-COMUNICACIÓN PÚBLICA PARA EL FORTALECIMIENTO DE LA INSTITUCIONALIDAD Y LA CONFIANZA CIUDADANA"/>
    <x v="5"/>
    <x v="6"/>
    <x v="8"/>
    <s v="Informe de gestión"/>
    <s v="Generar el documento Informe de gestión Telemedellín"/>
    <s v="Eficacia"/>
    <s v="Cantidad de informes de gestión presentados a la ciudadanía"/>
    <s v="Trimestral"/>
    <s v="Valor alcanzado en cada trimestre. Si no se evaluó, es cero &quot;0&quot;"/>
    <n v="1"/>
    <n v="5.8333333333333336E-3"/>
    <n v="0"/>
    <n v="0"/>
    <n v="0"/>
    <n v="1"/>
    <n v="1"/>
    <s v="Suma"/>
    <n v="1"/>
    <n v="5.8333333333333336E-3"/>
    <s v="La rendición esta programa para el ultimo trimestre del año."/>
    <s v="La rendición esta programa para el ultimo trimestre del año."/>
    <s v="La rendición esta programa para el ultimo trimestre del año."/>
    <s v="Se coordinó y ejecutó la rendición de cuentas 2024, realizando audiencia pública y generando el respectivo informe de gestión."/>
  </r>
  <r>
    <n v="96"/>
    <s v="Plan acción"/>
    <s v="3.4.6-COMUNICACIÓN PÚBLICA PARA EL FORTALECIMIENTO DE LA INSTITUCIONALIDAD Y LA CONFIANZA CIUDADANA"/>
    <x v="5"/>
    <x v="6"/>
    <x v="8"/>
    <s v="Mapa de riesgos"/>
    <s v="Revisar y/o actualizar los mapas de riesgos del área"/>
    <s v="Eficiencia"/>
    <s v="Mapas de riesgos revisado y/o actualizados"/>
    <s v="Trimestral"/>
    <s v="Valor alcanzado en cada trimestre. Si no se evaluó, es cero &quot;0&quot;"/>
    <n v="1"/>
    <n v="3.5000000000000005E-3"/>
    <n v="0"/>
    <n v="0"/>
    <n v="0"/>
    <n v="1"/>
    <n v="1"/>
    <s v="Suma"/>
    <n v="1"/>
    <n v="3.5000000000000005E-3"/>
    <s v="La revisión de los mapas de riesgos está programado para el ultimo trimestre del año."/>
    <s v="La revisión de los mapas de riesgos está programado para el ultimo trimestre del año."/>
    <s v="La revisión de los mapas de riesgos está programado para el ultimo trimestre del año."/>
    <s v="Se lleva a cabo la revisión del mapa de riesgos de la entidad, verificando el cumplimiento de los controles implementados para mitigar los riesgos identificados. Además, se evalúan los impactos asociados a dichos riesgos."/>
  </r>
  <r>
    <n v="97"/>
    <s v="Plan acción"/>
    <s v="3.4.6-COMUNICACIÓN PÚBLICA PARA EL FORTALECIMIENTO DE LA INSTITUCIONALIDAD Y LA CONFIANZA CIUDADANA"/>
    <x v="5"/>
    <x v="6"/>
    <x v="8"/>
    <s v="Plan Anticorrupción"/>
    <s v="Realizar seguimiento al plan de anticorrupción de Telemedellín"/>
    <s v="Eficiencia"/>
    <s v="Actividades del plan anticorrupción ejecutadas / Actividades proyectadas"/>
    <s v="Trimestral"/>
    <s v="Valor alcanzado en cada trimestre. Si no se evaluó, es cero &quot;0&quot;"/>
    <n v="3"/>
    <n v="4.6666666666666671E-3"/>
    <n v="1"/>
    <n v="1"/>
    <n v="0"/>
    <n v="1"/>
    <n v="3"/>
    <s v="Suma"/>
    <n v="1"/>
    <n v="4.6666666666666671E-3"/>
    <s v="Se realizaró el seguimiento al plan anticorrupción, verificando y dejando las evidencias de las actividades desarrolladas. En la carpeta de Calidad, se encuentra el seguimiento realizado."/>
    <s v="Se realizaró el seguimiento al plan anticorrupción, verificando y dejando las evidencias de las actividades desarrolladas. En la carpeta de Calidad, se encuentra el seguimiento realizado."/>
    <s v="No se realizó seguimiento documentado, pero se continuaron con las actividades y tareas previamente establecidas."/>
    <s v="Se realizaró el seguimiento al plan anticorrupción, verificando y dejando las evidencias de las actividades desarrolladas. En la carpeta de Calidad, se encuentra el seguimiento realizado."/>
  </r>
  <r>
    <n v="98"/>
    <s v="Plan acción"/>
    <s v="3.4.6-COMUNICACIÓN PÚBLICA PARA EL FORTALECIMIENTO DE LA INSTITUCIONALIDAD Y LA CONFIANZA CIUDADANA"/>
    <x v="5"/>
    <x v="6"/>
    <x v="9"/>
    <s v="Indice de satisfacción Cliente interno"/>
    <s v="Medir la satisfacción clientes internos"/>
    <s v="Eficiencia"/>
    <s v="% de satisfacción por dependencia"/>
    <s v="Trimestral"/>
    <s v="Valor alcanzado en cada trimestre. Si no se evaluó, es cero &quot;0&quot;"/>
    <n v="0.8"/>
    <n v="5.8333333333333336E-3"/>
    <n v="0"/>
    <n v="0"/>
    <n v="0"/>
    <n v="0.79500000000000004"/>
    <n v="0.79500000000000004"/>
    <s v="Máximo"/>
    <n v="0.99375000000000002"/>
    <n v="5.7968750000000008E-3"/>
    <s v="Durante el primer trimestre del año, no se llevó a cabo la evaluación correspondiente al índice de satisfacción del cliente interno. _x000a_El enfoque para este año ha sido ajustar los procesos de evaluación para asegurar que se obtenga una visión completa, permitiendo así captar las percepciones y resultados acumulados de todas las acciones implementadas durante el año, lo que garantiza que la evaluación no  este influenciada solo por factores temporales. Razón por la cual la evaluación del indicador se realizará en el trimestre final."/>
    <s v="Durante el segundo  trimestre del año, no se llevó a cabo la evaluación correspondiente al índice de satisfacción del cliente interno. Esta realizará al cierre del año , con el objetivo de ofrecer una visión más completa  de la calidad del servicio, que nos permitirá la identificación de oportunidades de mejora y fortalezas del área, que servirán como base para la planificación del próximo año."/>
    <s v="Durante el tercer  trimestre del año, no se llevó a cabo la evaluación correspondiente al índice de satisfacción del cliente interno. Esta realizará al último trimestre del año , con el objetivo de ofrecer una visión más completa  de la calidad del servicio, que nos permitirá la identificación de oportunidades de mejora y fortalezas del área, que servirán como base para la planificación del próximo año."/>
    <s v="Entre el 19 y el 27 de noviembre de 2024 se llevaron a cabo las encuestas de satisfacción de las diferentes áreas del canal. Al área se le aplicaron 21 encuestas por parte otras áreas (10 en total)."/>
  </r>
  <r>
    <n v="99"/>
    <s v="Plan acción"/>
    <s v="3.4.6-COMUNICACIÓN PÚBLICA PARA EL FORTALECIMIENTO DE LA INSTITUCIONALIDAD Y LA CONFIANZA CIUDADANA"/>
    <x v="5"/>
    <x v="6"/>
    <x v="9"/>
    <s v="Mapa de riesgos"/>
    <s v="Revisar y/o actualizar los mapas de riesgos del área"/>
    <s v="Eficiencia"/>
    <s v="Mapas de riesgos revisado y/o actualizados"/>
    <s v="Trimestral"/>
    <s v="Valor alcanzado en cada trimestre. Si no se evaluó, es cero &quot;0&quot;"/>
    <n v="1"/>
    <n v="5.8333333333333327E-3"/>
    <n v="0"/>
    <n v="1"/>
    <n v="0"/>
    <n v="0"/>
    <n v="1"/>
    <s v="Suma"/>
    <n v="1"/>
    <n v="5.8333333333333327E-3"/>
    <s v="Durante el primer semestre del año, no se llevó a cabo la revisión ni actualización del Mapa de Riesgos del área, esto debido a  que los riesgos identificados previamente seguían vigentes, y no se identificaron factores críticos que justificaran una intervención inmediata en los primeros meses del año."/>
    <s v="Durante el segundo periodo, se llevó a cabo la revisión del Mapa de Riesgos del área, Este proceso de revisión incluyó la evaluación de cada uno de los riesgos previamente identificados, así como el análisis de posibles nuevas amenazas que pudieran haber surgido duarnte el año._x000a__x000a_Como resultado de esta revisión, se determinó que no era necesario realizar actualizaciones en el Mapa de Riesgos, ya que siguen siendo pertinentes y no se han identificado variaciones significativas en su probabilidad o impacto."/>
    <s v="Durante el segundo periodo, se llevó a cabo la revisión del Mapa de Riesgos del área, Este proceso de revisión incluyó la evaluación de cada uno de los riesgos previamente identificados, así como el análisis de posibles nuevas amenazas que pudieran haber surgido duarnte el año._x000a__x000a_Como resultado de esta revisión, se determinó que no era necesario realizar actualizaciones en el Mapa de Riesgos, ya que siguen siendo pertinentes y no se han identificado variaciones significativas en su probabilidad o impacto."/>
    <s v="En el último trimestre no hubo cambios en los diferentes riesgos del área, por lo que el mapa de riesgos sigue igual."/>
  </r>
  <r>
    <n v="100"/>
    <s v="Plan acción"/>
    <s v="3.4.6-COMUNICACIÓN PÚBLICA PARA EL FORTALECIMIENTO DE LA INSTITUCIONALIDAD Y LA CONFIANZA CIUDADANA"/>
    <x v="4"/>
    <x v="6"/>
    <x v="9"/>
    <s v="Modelación de unidad de negocio ARTM"/>
    <s v="Definir del modelo de negocio ARTM"/>
    <s v="Eficacia"/>
    <s v="Informe de modelo de negocio ARTM"/>
    <s v="Trimestral"/>
    <s v="Valor alcanzado en cada trimestre. Si no se evaluó, es cero &quot;0&quot;"/>
    <n v="1"/>
    <n v="8.1666666666666641E-3"/>
    <n v="0"/>
    <n v="1"/>
    <n v="0"/>
    <n v="0"/>
    <n v="1"/>
    <s v="Suma"/>
    <n v="1"/>
    <n v="8.1666666666666641E-3"/>
    <s v="Durante el primer trimestre del año, se realizó el planteamiento inicial de la idea de negocio para la unidad ARTM:  ARTM se centra en la creación, diseño, fabricación y montaje de escenografías y sets para televisión y cine, así como la producción y montaje de stands para ferias y eventos en Medellín. Este servicio integral abarca desde la conceptualización inicial hasta la ejecución final, ofreciendo soluciones personalizadas que atienden las necesidades específicas de cada cliente._x000a__x000a_Este proyecto tiene el potencial de establecerse como un líder en la industria de escenografía y montaje en Medellín, ofreciendo servicios de alta calidad y personalizados que atienden a una amplia gama de sectores y clientes."/>
    <s v="Para el segundo semestre, el enfoque se centró en la elaboración de un informe detallado que sirviera como la guía estructural del proyecto. El informe incluyó los siguientes elementos clave:_x000a_I. Resumen Ejecutivo del proyecto_x000a_II. Modelo Canvas_x000a_III. Análisis de la Industria_x000a_IV. Análisis de Mercado_x000a_V. Productos y Servicios_x000a_VI. Segmentación del Cliente_x000a_VII. Plan de Marketing_x000a_VIII. Logística y Plan de Operaciones_x000a_IX. Plan Financiero_x000a_ "/>
    <s v="En el tercer trimestre se revisó el documento elaborado, se espera realizar los últimos ajustes al documento en el cuarto trimestre."/>
    <s v="El documento se revisó y se envió con ajustes a Proyectos Especiales. La estructura del proyecto está lista, pendiente de evaluar el momento pertinente para iniciar."/>
  </r>
  <r>
    <n v="103"/>
    <s v="Plan acción"/>
    <s v="3.4.6-COMUNICACIÓN PÚBLICA PARA EL FORTALECIMIENTO DE LA INSTITUCIONALIDAD Y LA CONFIANZA CIUDADANA"/>
    <x v="5"/>
    <x v="6"/>
    <x v="10"/>
    <s v="Actividades FURAG - MIPG"/>
    <s v="Evaluar la ejecución actividades planeadas en Furag y MIPG"/>
    <s v="Eficiencia"/>
    <s v="# Actividades realizadas/# Actividades planeadas "/>
    <s v="Trimestral"/>
    <s v="Valor ACUMULADO en el trimestre de evaluación."/>
    <n v="1"/>
    <n v="7.000000000000001E-3"/>
    <n v="0"/>
    <n v="0.5"/>
    <n v="0.75"/>
    <n v="1"/>
    <n v="1"/>
    <s v="Acumulado"/>
    <n v="1"/>
    <n v="7.000000000000001E-3"/>
    <s v="Se realizó evaluación y analisis para la actualización del manual de contratación, y estructuración de capacitaciones para derechos de autor"/>
    <s v="Creación del cronograma para actualizar el manual de contratación. Se realizaron las capacitaciones de derechos de autor en mayo y junio de 2024 para las direcciones de Producción, Contenidos y Relaciones Corporativas. "/>
    <s v="Retroalimentación de las áreas en relación con el nuevo manual de contratación y los insumos que debemos tener para la creación del borrador inicial. "/>
    <s v="Socialización del manual de contratación ante el cómite de gerencia en el cómite 44 del 11 de diciembre de 2024, para implementar en enero de 2025. "/>
  </r>
  <r>
    <n v="104"/>
    <s v="Plan acción"/>
    <s v="3.4.6-COMUNICACIÓN PÚBLICA PARA EL FORTALECIMIENTO DE LA INSTITUCIONALIDAD Y LA CONFIANZA CIUDADANA"/>
    <x v="5"/>
    <x v="6"/>
    <x v="10"/>
    <s v="Defensa juidicial"/>
    <s v="Intervenir en el 100% de procesos judiciales y extrajudiciales en los que intervenga el canal "/>
    <s v="Efectividad"/>
    <s v="Procesos judiciales y extrajudiciales efectivamente atendidos / actuaciones judiciales y extrajudiciales notificados "/>
    <s v="Trimestral"/>
    <s v="Valor ACUMULADO en el trimestre de evaluación."/>
    <n v="1"/>
    <n v="4.6666666666666671E-3"/>
    <n v="1"/>
    <n v="1"/>
    <n v="1"/>
    <n v="1"/>
    <n v="1"/>
    <s v="Acumulado"/>
    <n v="1"/>
    <n v="4.6666666666666671E-3"/>
    <s v="Reclamación y atenció aseguradora presentada el día 19 de febrero de 2024, derivada del contrato de arrendamiento."/>
    <s v="Durante el trimestre se presentaron 2 procesos. ( Responsabilidad Civil Extracontractual, Telemedellín radicó ante el juzgado escrito de contestación de demanda y excepciones previas el día 10 de abril de 2024) y (Acción de tutela , Camilo Andrés Pedraza Diaz, maxempleos-Vinculado: Telemedellín  El día 26 de abril de 2024 la parte demandante contestó las excepciones previas propuestas por TELEMEDELLÍN El día 06 de junio de 2024 Se remitió por competencia, y ahora se encuentra en el Juzgado 10 Administrativo)_x000a_"/>
    <s v="Durante el trimestre se presentaron alegatos en el marco de un proceso administrativo sancionatorio adelantadado por el Consejo Nacional Electoral, el día 06 de noviembre de 2024. La entidad presentó recurso de resposición en contra de Resolución que estableció cuota de aprendices."/>
    <s v="Se aceptó el recurso de reposición por parte del SENA y señaló que TELEMEDELLÍN no está obligado a establecer cuota de aprendices."/>
  </r>
  <r>
    <n v="105"/>
    <s v="Plan acción"/>
    <s v="3.4.6-COMUNICACIÓN PÚBLICA PARA EL FORTALECIMIENTO DE LA INSTITUCIONALIDAD Y LA CONFIANZA CIUDADANA"/>
    <x v="5"/>
    <x v="6"/>
    <x v="10"/>
    <s v="Indice de satisfacción Cliente interno"/>
    <s v="Medir la satisfacción clientes internos"/>
    <s v="Eficiencia"/>
    <s v="% de satisfacción por dependencia"/>
    <s v="Trimestral"/>
    <s v="Valor alcanzado en cada trimestre. Si no se evaluó, es cero &quot;0&quot;"/>
    <n v="0.8"/>
    <n v="5.8333333333333336E-3"/>
    <n v="0"/>
    <n v="0"/>
    <n v="0"/>
    <n v="0.85"/>
    <n v="0.85"/>
    <s v="Máximo"/>
    <n v="1.0625"/>
    <n v="5.8333333333333336E-3"/>
    <s v="La medición esta programa para el ultimo trimestre del año."/>
    <s v="La medición esta programa para el ultimo trimestre del año."/>
    <s v="La medición esta programa para el ultimo trimestre del año."/>
    <s v="Encuesta de satisfacción realizada por planeación internamente para el 2024."/>
  </r>
  <r>
    <n v="106"/>
    <s v="Plan acción"/>
    <s v="3.4.6-COMUNICACIÓN PÚBLICA PARA EL FORTALECIMIENTO DE LA INSTITUCIONALIDAD Y LA CONFIANZA CIUDADANA"/>
    <x v="5"/>
    <x v="6"/>
    <x v="10"/>
    <s v="Manual de contratación"/>
    <s v="Revisar y/o actualizar el manual de contratación"/>
    <s v="Eficiencia"/>
    <s v="Revisiones o actualizaciones del manual de contratación"/>
    <s v="Trimestral"/>
    <s v="Valor alcanzado en cada trimestre. Si no se evaluó, es cero &quot;0&quot;"/>
    <n v="1"/>
    <n v="8.1666666666666676E-3"/>
    <n v="0"/>
    <n v="0"/>
    <n v="0"/>
    <n v="1"/>
    <n v="1"/>
    <s v="Máximo"/>
    <n v="1"/>
    <n v="8.1666666666666676E-3"/>
    <s v="Se ha realizado constantemente revisión del manual, sin actualización."/>
    <s v="Se ha realizado constantemente revisión del manual, sin actualización. Creación del cronograma con todas la direcciones de la Entidad para el mes de julio y agosto de 2024"/>
    <s v="Se ha realizado constantemente revisión del manual, sin actualización. Creación del cronograma con todas la direcciones de la Entidad para el mes de julio y agosto de 2024"/>
    <s v="El manual de contratación V6 fue socializado ante el cómite de gerencia Nro 44 del 11 de diciembre de 2024. En este estado pasa a revisión de manera informativa ante el distrito (Secretaria de Suministro y Privada) para el inicio de la implementación por medio de resolución en enero de 2025. "/>
  </r>
  <r>
    <n v="107"/>
    <s v="Plan acción"/>
    <s v="3.4.6-COMUNICACIÓN PÚBLICA PARA EL FORTALECIMIENTO DE LA INSTITUCIONALIDAD Y LA CONFIANZA CIUDADANA"/>
    <x v="5"/>
    <x v="6"/>
    <x v="10"/>
    <s v="Mapa de riesgos"/>
    <s v="Revisar y/o actualizar los mapas de riesgos del área"/>
    <s v="Eficiencia"/>
    <s v="Mapas de riesgos revisado y/o actualizados"/>
    <s v="Trimestral"/>
    <s v="Valor alcanzado en cada trimestre. Si no se evaluó, es cero &quot;0&quot;"/>
    <n v="1"/>
    <n v="3.5000000000000005E-3"/>
    <n v="0"/>
    <n v="0"/>
    <n v="0"/>
    <n v="1"/>
    <n v="1"/>
    <s v="Suma"/>
    <n v="1"/>
    <n v="3.5000000000000005E-3"/>
    <s v="No requiere actualización porque no se presentan nuevos riesgos"/>
    <s v="No requiere actualización porque no se presentan nuevos riesgos"/>
    <s v="No requiere actualización porque no se presentan nuevos riesgos"/>
    <s v="Al cierre anual se revisan los riesgos existentes, no fue necesario actualizar el mapa de riesgos "/>
  </r>
  <r>
    <n v="108"/>
    <s v="Plan acción"/>
    <s v="3.4.6-COMUNICACIÓN PÚBLICA PARA EL FORTALECIMIENTO DE LA INSTITUCIONALIDAD Y LA CONFIANZA CIUDADANA"/>
    <x v="5"/>
    <x v="6"/>
    <x v="10"/>
    <s v="PQRSD"/>
    <s v="Medir las PQRSD respondidas en terminos de ley"/>
    <s v="Eficiencia"/>
    <s v="# de PQRS respondidas a tiempo _x000a_ / # PQRS recibidas"/>
    <s v="Trimestral"/>
    <s v="Valor ACUMULADO en el trimestre de evaluación."/>
    <n v="1"/>
    <n v="4.6666666666666671E-3"/>
    <n v="1"/>
    <n v="1"/>
    <n v="1"/>
    <n v="1"/>
    <n v="1"/>
    <s v="Final año"/>
    <n v="1"/>
    <n v="4.6666666666666671E-3"/>
    <s v="Se recibieron y respondieron 253 PQRSD entre el 1 de enero y el 31 de marzo del 2024 que reposan en la plataforma PQRSD."/>
    <s v="Se recibieron y respondieron 245 PQRSD entre el 1 de abril y el 30 de junio del 2024 que reposan en la plataforma PQRSD."/>
    <s v="Se recibieron y respondieron 259 PQRSD entre el 1 de julio y el 30 de septiembre del 2024 que reposan en la plataforma PQRSD."/>
    <s v="Se recibieron y respondieron 166 PQRSD entre el 1 de octubre y el 31 de diciembre del 2024 que reposan en la plataforma PQRSD."/>
  </r>
  <r>
    <n v="109"/>
    <s v="Plan acción"/>
    <s v="3.4.6-COMUNICACIÓN PÚBLICA PARA EL FORTALECIMIENTO DE LA INSTITUCIONALIDAD Y LA CONFIANZA CIUDADANA"/>
    <x v="5"/>
    <x v="6"/>
    <x v="10"/>
    <s v="PQRSD"/>
    <s v="Generar y publicar informes de PQRSD"/>
    <s v="Eficiencia"/>
    <s v="Numero de informes PQRSD publicados"/>
    <s v="Trimestral"/>
    <s v="Valor alcanzado en cada trimestre. Si no se evaluó, es cero &quot;0&quot;"/>
    <n v="12"/>
    <n v="4.6666666666666671E-3"/>
    <n v="3"/>
    <n v="3"/>
    <n v="3"/>
    <n v="3"/>
    <n v="12"/>
    <s v="Suma"/>
    <n v="1"/>
    <n v="4.6666666666666671E-3"/>
    <s v="Se realizaron y entregaron mes a mes los informes correspondientes a los cierres y cumplimiento de la plataforma PQRSD."/>
    <s v="Se realizaron y entregaron mes a mes los informes correspondientes a los cierres y cumplimiento de la plataforma PQRSD."/>
    <s v="Se realizaron y entregaron mes a mes los informes correspondientes a los cierres y cumplimiento de la plataforma PQRSD."/>
    <s v="Se realizaron y entregaron mes a mes los informes correspondientes a los cierres y cumplimiento de la plataforma PQRS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C10" firstHeaderRow="0" firstDataRow="1" firstDataCol="1"/>
  <pivotFields count="26">
    <pivotField showAll="0"/>
    <pivotField showAll="0"/>
    <pivotField showAll="0"/>
    <pivotField axis="axisRow" showAll="0">
      <items count="7">
        <item x="3"/>
        <item x="2"/>
        <item x="0"/>
        <item x="1"/>
        <item x="5"/>
        <item x="4"/>
        <item t="default"/>
      </items>
    </pivotField>
    <pivotField showAll="0"/>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3"/>
  </rowFields>
  <rowItems count="7">
    <i>
      <x/>
    </i>
    <i>
      <x v="1"/>
    </i>
    <i>
      <x v="2"/>
    </i>
    <i>
      <x v="3"/>
    </i>
    <i>
      <x v="4"/>
    </i>
    <i>
      <x v="5"/>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4">
    <format dxfId="17">
      <pivotArea collapsedLevelsAreSubtotals="1" fieldPosition="0">
        <references count="1">
          <reference field="3" count="0"/>
        </references>
      </pivotArea>
    </format>
    <format dxfId="16">
      <pivotArea outline="0" collapsedLevelsAreSubtotals="1" fieldPosition="0"/>
    </format>
    <format dxfId="15">
      <pivotArea dataOnly="0" labelOnly="1" outline="0" fieldPosition="0">
        <references count="1">
          <reference field="4294967294" count="1">
            <x v="0"/>
          </reference>
        </references>
      </pivotArea>
    </format>
    <format dxfId="14">
      <pivotArea grandRow="1"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10">
  <location ref="A25:C37" firstHeaderRow="0" firstDataRow="1" firstDataCol="1"/>
  <pivotFields count="26">
    <pivotField showAll="0"/>
    <pivotField showAll="0"/>
    <pivotField showAll="0"/>
    <pivotField showAll="0"/>
    <pivotField showAll="0"/>
    <pivotField axis="axisRow" showAll="0">
      <items count="12">
        <item x="6"/>
        <item x="7"/>
        <item x="4"/>
        <item x="0"/>
        <item x="1"/>
        <item x="2"/>
        <item x="3"/>
        <item x="5"/>
        <item x="8"/>
        <item x="9"/>
        <item x="10"/>
        <item t="default"/>
      </items>
    </pivotField>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5"/>
  </rowFields>
  <rowItems count="12">
    <i>
      <x/>
    </i>
    <i>
      <x v="1"/>
    </i>
    <i>
      <x v="2"/>
    </i>
    <i>
      <x v="3"/>
    </i>
    <i>
      <x v="4"/>
    </i>
    <i>
      <x v="5"/>
    </i>
    <i>
      <x v="6"/>
    </i>
    <i>
      <x v="7"/>
    </i>
    <i>
      <x v="8"/>
    </i>
    <i>
      <x v="9"/>
    </i>
    <i>
      <x v="10"/>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3">
    <format dxfId="20">
      <pivotArea outline="0" collapsedLevelsAreSubtotals="1" fieldPosition="0"/>
    </format>
    <format dxfId="19">
      <pivotArea outline="0" collapsedLevelsAreSubtotals="1" fieldPosition="0"/>
    </format>
    <format dxfId="18">
      <pivotArea dataOnly="0" labelOnly="1" outline="0" fieldPosition="0">
        <references count="1">
          <reference field="4294967294" count="1">
            <x v="0"/>
          </reference>
        </references>
      </pivotArea>
    </format>
  </formats>
  <chartFormats count="6">
    <chartFormat chart="0" format="6"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1"/>
          </reference>
        </references>
      </pivotArea>
    </chartFormat>
    <chartFormat chart="3" format="9" series="1">
      <pivotArea type="data" outline="0" fieldPosition="0">
        <references count="1">
          <reference field="4294967294" count="1" selected="0">
            <x v="0"/>
          </reference>
        </references>
      </pivotArea>
    </chartFormat>
    <chartFormat chart="3" format="10" series="1">
      <pivotArea type="data" outline="0" fieldPosition="0">
        <references count="1">
          <reference field="4294967294" count="1" selected="0">
            <x v="1"/>
          </reference>
        </references>
      </pivotArea>
    </chartFormat>
    <chartFormat chart="0" format="7" series="1">
      <pivotArea type="data" outline="0" fieldPosition="0">
        <references count="1">
          <reference field="4294967294"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4"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8">
  <location ref="A14:C22" firstHeaderRow="0" firstDataRow="1" firstDataCol="1"/>
  <pivotFields count="26">
    <pivotField showAll="0"/>
    <pivotField showAll="0"/>
    <pivotField showAll="0"/>
    <pivotField showAll="0"/>
    <pivotField axis="axisRow" showAll="0">
      <items count="13">
        <item x="1"/>
        <item x="2"/>
        <item x="5"/>
        <item x="6"/>
        <item x="4"/>
        <item x="3"/>
        <item x="0"/>
        <item m="1" x="11"/>
        <item m="1" x="9"/>
        <item m="1" x="7"/>
        <item m="1" x="10"/>
        <item m="1" x="8"/>
        <item t="default"/>
      </items>
    </pivotField>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4"/>
  </rowFields>
  <rowItems count="8">
    <i>
      <x/>
    </i>
    <i>
      <x v="1"/>
    </i>
    <i>
      <x v="2"/>
    </i>
    <i>
      <x v="3"/>
    </i>
    <i>
      <x v="4"/>
    </i>
    <i>
      <x v="5"/>
    </i>
    <i>
      <x v="6"/>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3">
    <format dxfId="23">
      <pivotArea outline="0" collapsedLevelsAreSubtotals="1" fieldPosition="0"/>
    </format>
    <format dxfId="22">
      <pivotArea outline="0" collapsedLevelsAreSubtotals="1" fieldPosition="0"/>
    </format>
    <format dxfId="21">
      <pivotArea dataOnly="0" labelOnly="1" outline="0" fieldPosition="0">
        <references count="1">
          <reference field="4294967294" count="1">
            <x v="0"/>
          </reference>
        </references>
      </pivotArea>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2"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C10" firstHeaderRow="0" firstDataRow="1" firstDataCol="1"/>
  <pivotFields count="26">
    <pivotField showAll="0"/>
    <pivotField showAll="0"/>
    <pivotField showAll="0"/>
    <pivotField axis="axisRow" showAll="0">
      <items count="7">
        <item x="3"/>
        <item x="2"/>
        <item x="0"/>
        <item x="1"/>
        <item x="5"/>
        <item x="4"/>
        <item t="default"/>
      </items>
    </pivotField>
    <pivotField showAll="0"/>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3"/>
  </rowFields>
  <rowItems count="7">
    <i>
      <x/>
    </i>
    <i>
      <x v="1"/>
    </i>
    <i>
      <x v="2"/>
    </i>
    <i>
      <x v="3"/>
    </i>
    <i>
      <x v="4"/>
    </i>
    <i>
      <x v="5"/>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4">
    <format dxfId="3">
      <pivotArea collapsedLevelsAreSubtotals="1" fieldPosition="0">
        <references count="1">
          <reference field="3" count="0"/>
        </references>
      </pivotArea>
    </format>
    <format dxfId="2">
      <pivotArea outline="0" collapsedLevelsAreSubtotals="1" fieldPosition="0"/>
    </format>
    <format dxfId="1">
      <pivotArea dataOnly="0" labelOnly="1" outline="0" fieldPosition="0">
        <references count="1">
          <reference field="4294967294" count="1">
            <x v="0"/>
          </reference>
        </references>
      </pivotArea>
    </format>
    <format dxfId="0">
      <pivotArea grandRow="1"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4"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9">
  <location ref="A14:C22" firstHeaderRow="0" firstDataRow="1" firstDataCol="1"/>
  <pivotFields count="26">
    <pivotField showAll="0"/>
    <pivotField showAll="0"/>
    <pivotField showAll="0"/>
    <pivotField showAll="0"/>
    <pivotField axis="axisRow" showAll="0">
      <items count="13">
        <item x="1"/>
        <item x="2"/>
        <item x="5"/>
        <item x="6"/>
        <item x="4"/>
        <item x="3"/>
        <item x="0"/>
        <item m="1" x="11"/>
        <item m="1" x="9"/>
        <item m="1" x="7"/>
        <item m="1" x="10"/>
        <item m="1" x="8"/>
        <item t="default"/>
      </items>
    </pivotField>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4"/>
  </rowFields>
  <rowItems count="8">
    <i>
      <x/>
    </i>
    <i>
      <x v="1"/>
    </i>
    <i>
      <x v="2"/>
    </i>
    <i>
      <x v="3"/>
    </i>
    <i>
      <x v="4"/>
    </i>
    <i>
      <x v="5"/>
    </i>
    <i>
      <x v="6"/>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3">
    <format dxfId="6">
      <pivotArea outline="0" collapsedLevelsAreSubtotals="1" fieldPosition="0"/>
    </format>
    <format dxfId="5">
      <pivotArea outline="0" collapsedLevelsAreSubtotals="1" fieldPosition="0"/>
    </format>
    <format dxfId="4">
      <pivotArea dataOnly="0" labelOnly="1" outline="0" fieldPosition="0">
        <references count="1">
          <reference field="4294967294" count="1">
            <x v="0"/>
          </reference>
        </references>
      </pivotArea>
    </format>
  </format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11">
  <location ref="A25:C37" firstHeaderRow="0" firstDataRow="1" firstDataCol="1"/>
  <pivotFields count="26">
    <pivotField showAll="0"/>
    <pivotField showAll="0"/>
    <pivotField showAll="0"/>
    <pivotField showAll="0"/>
    <pivotField showAll="0"/>
    <pivotField axis="axisRow" showAll="0">
      <items count="12">
        <item x="6"/>
        <item x="7"/>
        <item x="4"/>
        <item x="0"/>
        <item x="1"/>
        <item x="2"/>
        <item x="3"/>
        <item x="5"/>
        <item x="8"/>
        <item x="9"/>
        <item x="10"/>
        <item t="default"/>
      </items>
    </pivotField>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5"/>
  </rowFields>
  <rowItems count="12">
    <i>
      <x/>
    </i>
    <i>
      <x v="1"/>
    </i>
    <i>
      <x v="2"/>
    </i>
    <i>
      <x v="3"/>
    </i>
    <i>
      <x v="4"/>
    </i>
    <i>
      <x v="5"/>
    </i>
    <i>
      <x v="6"/>
    </i>
    <i>
      <x v="7"/>
    </i>
    <i>
      <x v="8"/>
    </i>
    <i>
      <x v="9"/>
    </i>
    <i>
      <x v="10"/>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7">
    <format dxfId="13">
      <pivotArea outline="0" collapsedLevelsAreSubtotals="1" fieldPosition="0"/>
    </format>
    <format dxfId="12">
      <pivotArea outline="0" collapsedLevelsAreSubtotals="1" fieldPosition="0"/>
    </format>
    <format dxfId="11">
      <pivotArea dataOnly="0" labelOnly="1" outline="0" fieldPosition="0">
        <references count="1">
          <reference field="4294967294" count="1">
            <x v="0"/>
          </reference>
        </references>
      </pivotArea>
    </format>
    <format dxfId="10">
      <pivotArea collapsedLevelsAreSubtotals="1" fieldPosition="0">
        <references count="2">
          <reference field="4294967294" count="1" selected="0">
            <x v="1"/>
          </reference>
          <reference field="5" count="0"/>
        </references>
      </pivotArea>
    </format>
    <format dxfId="9">
      <pivotArea collapsedLevelsAreSubtotals="1" fieldPosition="0">
        <references count="2">
          <reference field="4294967294" count="1" selected="0">
            <x v="1"/>
          </reference>
          <reference field="5" count="0"/>
        </references>
      </pivotArea>
    </format>
    <format dxfId="8">
      <pivotArea collapsedLevelsAreSubtotals="1" fieldPosition="0">
        <references count="2">
          <reference field="4294967294" count="1" selected="0">
            <x v="0"/>
          </reference>
          <reference field="5" count="0"/>
        </references>
      </pivotArea>
    </format>
    <format dxfId="7">
      <pivotArea collapsedLevelsAreSubtotals="1" fieldPosition="0">
        <references count="2">
          <reference field="4294967294" count="1" selected="0">
            <x v="0"/>
          </reference>
          <reference field="5" count="0"/>
        </references>
      </pivotArea>
    </format>
  </formats>
  <chartFormats count="8">
    <chartFormat chart="0" format="6"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1"/>
          </reference>
        </references>
      </pivotArea>
    </chartFormat>
    <chartFormat chart="3" format="9" series="1">
      <pivotArea type="data" outline="0" fieldPosition="0">
        <references count="1">
          <reference field="4294967294" count="1" selected="0">
            <x v="0"/>
          </reference>
        </references>
      </pivotArea>
    </chartFormat>
    <chartFormat chart="3" format="10" series="1">
      <pivotArea type="data" outline="0" fieldPosition="0">
        <references count="1">
          <reference field="4294967294" count="1" selected="0">
            <x v="1"/>
          </reference>
        </references>
      </pivotArea>
    </chartFormat>
    <chartFormat chart="0" format="7" series="1">
      <pivotArea type="data" outline="0" fieldPosition="0">
        <references count="1">
          <reference field="4294967294" count="1" selected="0">
            <x v="1"/>
          </reference>
        </references>
      </pivotArea>
    </chartFormat>
    <chartFormat chart="10" format="8" series="1">
      <pivotArea type="data" outline="0" fieldPosition="0">
        <references count="1">
          <reference field="4294967294" count="1" selected="0">
            <x v="0"/>
          </reference>
        </references>
      </pivotArea>
    </chartFormat>
    <chartFormat chart="10" format="9" series="1">
      <pivotArea type="data" outline="0" fieldPosition="0">
        <references count="1">
          <reference field="4294967294"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Z142"/>
  <sheetViews>
    <sheetView showGridLines="0" tabSelected="1" zoomScale="70" zoomScaleNormal="70" zoomScalePageLayoutView="70" workbookViewId="0">
      <pane ySplit="9" topLeftCell="A10" activePane="bottomLeft" state="frozen"/>
      <selection activeCell="C1" sqref="C1"/>
      <selection pane="bottomLeft" activeCell="H10" sqref="H10"/>
    </sheetView>
  </sheetViews>
  <sheetFormatPr baseColWidth="10" defaultColWidth="10.85546875" defaultRowHeight="12.75" x14ac:dyDescent="0.2"/>
  <cols>
    <col min="1" max="1" width="11" style="1" customWidth="1"/>
    <col min="2" max="2" width="13" style="1" customWidth="1"/>
    <col min="3" max="3" width="21.5703125" style="1" customWidth="1"/>
    <col min="4" max="4" width="23.7109375" style="1" customWidth="1"/>
    <col min="5" max="5" width="21.140625" style="1" customWidth="1"/>
    <col min="6" max="6" width="13.85546875" style="1" customWidth="1"/>
    <col min="7" max="7" width="15.42578125" style="1" customWidth="1"/>
    <col min="8" max="8" width="25.42578125" style="1" customWidth="1"/>
    <col min="9" max="9" width="12.28515625" style="1" customWidth="1"/>
    <col min="10" max="10" width="23.28515625" style="1" customWidth="1"/>
    <col min="11" max="12" width="15.28515625" style="1" customWidth="1"/>
    <col min="13" max="13" width="24.28515625" style="50" customWidth="1"/>
    <col min="14" max="14" width="12.140625" style="1" customWidth="1"/>
    <col min="15" max="15" width="20.5703125" style="50" bestFit="1" customWidth="1"/>
    <col min="16" max="17" width="21" style="50" bestFit="1" customWidth="1"/>
    <col min="18" max="18" width="19.85546875" style="50" customWidth="1"/>
    <col min="19" max="19" width="24" style="1" bestFit="1" customWidth="1"/>
    <col min="20" max="20" width="15" style="1" customWidth="1"/>
    <col min="21" max="21" width="14" style="1" customWidth="1"/>
    <col min="22" max="22" width="17.85546875" style="1" customWidth="1"/>
    <col min="23" max="23" width="36.85546875" style="1" customWidth="1"/>
    <col min="24" max="24" width="31" style="1" customWidth="1"/>
    <col min="25" max="25" width="38.140625" style="1" customWidth="1"/>
    <col min="26" max="26" width="40.42578125" style="1" customWidth="1"/>
    <col min="27" max="16384" width="10.85546875" style="1"/>
  </cols>
  <sheetData>
    <row r="1" spans="1:26" ht="24.75" customHeight="1" x14ac:dyDescent="0.2">
      <c r="A1" s="97"/>
      <c r="B1" s="97"/>
      <c r="C1" s="97"/>
      <c r="D1" s="97"/>
      <c r="E1" s="98" t="s">
        <v>0</v>
      </c>
      <c r="F1" s="99"/>
      <c r="G1" s="99"/>
      <c r="H1" s="99"/>
      <c r="I1" s="99"/>
      <c r="J1" s="99"/>
      <c r="K1" s="99"/>
      <c r="L1" s="99"/>
      <c r="M1" s="100"/>
      <c r="N1" s="99"/>
      <c r="O1" s="99"/>
      <c r="P1" s="99"/>
      <c r="Q1" s="99"/>
      <c r="R1" s="99"/>
      <c r="S1" s="99"/>
      <c r="T1" s="99"/>
      <c r="U1" s="99"/>
      <c r="V1" s="99"/>
      <c r="W1" s="99"/>
      <c r="X1" s="99"/>
      <c r="Y1" s="99"/>
      <c r="Z1" s="101"/>
    </row>
    <row r="2" spans="1:26" ht="24.75" customHeight="1" x14ac:dyDescent="0.2">
      <c r="A2" s="97"/>
      <c r="B2" s="97"/>
      <c r="C2" s="97"/>
      <c r="D2" s="97"/>
      <c r="E2" s="102"/>
      <c r="F2" s="103"/>
      <c r="G2" s="103"/>
      <c r="H2" s="103"/>
      <c r="I2" s="103"/>
      <c r="J2" s="103"/>
      <c r="K2" s="103"/>
      <c r="L2" s="103"/>
      <c r="M2" s="104"/>
      <c r="N2" s="103"/>
      <c r="O2" s="103"/>
      <c r="P2" s="103"/>
      <c r="Q2" s="103"/>
      <c r="R2" s="103"/>
      <c r="S2" s="103"/>
      <c r="T2" s="103"/>
      <c r="U2" s="103"/>
      <c r="V2" s="103"/>
      <c r="W2" s="103"/>
      <c r="X2" s="103"/>
      <c r="Y2" s="103"/>
      <c r="Z2" s="105"/>
    </row>
    <row r="3" spans="1:26" ht="24.75" customHeight="1" x14ac:dyDescent="0.2">
      <c r="A3" s="97"/>
      <c r="B3" s="97"/>
      <c r="C3" s="97"/>
      <c r="D3" s="97"/>
      <c r="E3" s="106"/>
      <c r="F3" s="107"/>
      <c r="G3" s="107"/>
      <c r="H3" s="107"/>
      <c r="I3" s="107"/>
      <c r="J3" s="107"/>
      <c r="K3" s="107"/>
      <c r="L3" s="107"/>
      <c r="M3" s="108"/>
      <c r="N3" s="107"/>
      <c r="O3" s="107"/>
      <c r="P3" s="107"/>
      <c r="Q3" s="107"/>
      <c r="R3" s="107"/>
      <c r="S3" s="107"/>
      <c r="T3" s="107"/>
      <c r="U3" s="107"/>
      <c r="V3" s="107"/>
      <c r="W3" s="107"/>
      <c r="X3" s="107"/>
      <c r="Y3" s="107"/>
      <c r="Z3" s="109"/>
    </row>
    <row r="4" spans="1:26" x14ac:dyDescent="0.2">
      <c r="A4" s="110" t="s">
        <v>385</v>
      </c>
      <c r="B4" s="110"/>
      <c r="C4" s="110"/>
      <c r="D4" s="110"/>
      <c r="E4" s="110"/>
      <c r="F4" s="110"/>
      <c r="G4" s="110"/>
      <c r="H4" s="110"/>
      <c r="I4" s="110"/>
      <c r="J4" s="110"/>
      <c r="K4" s="110"/>
      <c r="L4" s="110"/>
      <c r="M4" s="111"/>
      <c r="N4" s="110"/>
      <c r="O4" s="112"/>
      <c r="P4" s="112"/>
      <c r="Q4" s="112"/>
      <c r="R4" s="112"/>
      <c r="S4" s="110"/>
      <c r="T4" s="110"/>
      <c r="U4" s="110"/>
      <c r="V4" s="110"/>
      <c r="W4" s="110"/>
      <c r="X4" s="110"/>
      <c r="Y4" s="110"/>
      <c r="Z4" s="110"/>
    </row>
    <row r="5" spans="1:26" x14ac:dyDescent="0.2">
      <c r="A5" s="110" t="s">
        <v>384</v>
      </c>
      <c r="B5" s="110"/>
      <c r="C5" s="110"/>
      <c r="D5" s="110"/>
      <c r="E5" s="110"/>
      <c r="F5" s="110"/>
      <c r="G5" s="110"/>
      <c r="H5" s="110"/>
      <c r="I5" s="110"/>
      <c r="J5" s="110"/>
      <c r="K5" s="110"/>
      <c r="L5" s="110"/>
      <c r="M5" s="111"/>
      <c r="N5" s="110"/>
      <c r="O5" s="112"/>
      <c r="P5" s="112"/>
      <c r="Q5" s="112"/>
      <c r="R5" s="112"/>
      <c r="S5" s="110"/>
      <c r="T5" s="110"/>
      <c r="U5" s="110"/>
      <c r="V5" s="110"/>
      <c r="W5" s="110"/>
      <c r="X5" s="110"/>
      <c r="Y5" s="110"/>
      <c r="Z5" s="110"/>
    </row>
    <row r="6" spans="1:26" ht="15" customHeight="1" x14ac:dyDescent="0.2">
      <c r="A6" s="110" t="s">
        <v>30</v>
      </c>
      <c r="B6" s="110"/>
      <c r="C6" s="110"/>
      <c r="D6" s="110"/>
      <c r="E6" s="110"/>
      <c r="F6" s="110"/>
      <c r="G6" s="110"/>
      <c r="H6" s="110"/>
      <c r="I6" s="110"/>
      <c r="J6" s="110"/>
      <c r="K6" s="110"/>
      <c r="L6" s="110"/>
      <c r="M6" s="111"/>
      <c r="N6" s="110"/>
      <c r="O6" s="112"/>
      <c r="P6" s="112"/>
      <c r="Q6" s="112"/>
      <c r="R6" s="112"/>
      <c r="S6" s="110"/>
      <c r="T6" s="110"/>
      <c r="U6" s="110"/>
      <c r="V6" s="110"/>
      <c r="W6" s="110"/>
      <c r="X6" s="110"/>
      <c r="Y6" s="110"/>
      <c r="Z6" s="110"/>
    </row>
    <row r="7" spans="1:26" x14ac:dyDescent="0.2">
      <c r="A7" s="113"/>
      <c r="B7" s="114"/>
      <c r="C7" s="114"/>
      <c r="D7" s="114"/>
      <c r="E7" s="114"/>
      <c r="F7" s="114"/>
      <c r="G7" s="114"/>
      <c r="H7" s="114"/>
      <c r="I7" s="114"/>
      <c r="J7" s="114"/>
      <c r="K7" s="114"/>
      <c r="L7" s="114"/>
      <c r="M7" s="115"/>
      <c r="N7" s="114"/>
      <c r="O7" s="114"/>
      <c r="P7" s="114"/>
      <c r="Q7" s="114"/>
      <c r="R7" s="114"/>
      <c r="S7" s="114"/>
      <c r="T7" s="114"/>
      <c r="U7" s="114"/>
      <c r="V7" s="114"/>
      <c r="W7" s="114"/>
      <c r="X7" s="114"/>
      <c r="Y7" s="114"/>
      <c r="Z7" s="116"/>
    </row>
    <row r="8" spans="1:26" ht="15.75" customHeight="1" x14ac:dyDescent="0.2">
      <c r="A8" s="89" t="s">
        <v>1</v>
      </c>
      <c r="B8" s="89"/>
      <c r="C8" s="89"/>
      <c r="D8" s="89"/>
      <c r="E8" s="89"/>
      <c r="F8" s="89"/>
      <c r="G8" s="89"/>
      <c r="H8" s="89"/>
      <c r="I8" s="89"/>
      <c r="J8" s="89"/>
      <c r="K8" s="89"/>
      <c r="L8" s="89"/>
      <c r="M8" s="90"/>
      <c r="N8" s="89"/>
      <c r="O8" s="91" t="s">
        <v>2</v>
      </c>
      <c r="P8" s="92"/>
      <c r="Q8" s="92"/>
      <c r="R8" s="92"/>
      <c r="S8" s="92"/>
      <c r="T8" s="92"/>
      <c r="U8" s="92"/>
      <c r="V8" s="93"/>
      <c r="W8" s="94" t="s">
        <v>3</v>
      </c>
      <c r="X8" s="95"/>
      <c r="Y8" s="95"/>
      <c r="Z8" s="96"/>
    </row>
    <row r="9" spans="1:26" ht="51.75" customHeight="1" x14ac:dyDescent="0.2">
      <c r="A9" s="2" t="s">
        <v>29</v>
      </c>
      <c r="B9" s="2" t="s">
        <v>287</v>
      </c>
      <c r="C9" s="2" t="s">
        <v>4</v>
      </c>
      <c r="D9" s="2" t="s">
        <v>5</v>
      </c>
      <c r="E9" s="2" t="s">
        <v>6</v>
      </c>
      <c r="F9" s="2" t="s">
        <v>8</v>
      </c>
      <c r="G9" s="2" t="s">
        <v>18</v>
      </c>
      <c r="H9" s="3" t="s">
        <v>19</v>
      </c>
      <c r="I9" s="2" t="s">
        <v>20</v>
      </c>
      <c r="J9" s="2" t="s">
        <v>21</v>
      </c>
      <c r="K9" s="3" t="s">
        <v>22</v>
      </c>
      <c r="L9" s="2" t="s">
        <v>278</v>
      </c>
      <c r="M9" s="32" t="s">
        <v>23</v>
      </c>
      <c r="N9" s="16" t="s">
        <v>7</v>
      </c>
      <c r="O9" s="17" t="s">
        <v>9</v>
      </c>
      <c r="P9" s="17" t="s">
        <v>10</v>
      </c>
      <c r="Q9" s="17" t="s">
        <v>11</v>
      </c>
      <c r="R9" s="17" t="s">
        <v>12</v>
      </c>
      <c r="S9" s="17" t="s">
        <v>277</v>
      </c>
      <c r="T9" s="16" t="s">
        <v>278</v>
      </c>
      <c r="U9" s="16" t="s">
        <v>13</v>
      </c>
      <c r="V9" s="16" t="s">
        <v>440</v>
      </c>
      <c r="W9" s="17" t="s">
        <v>14</v>
      </c>
      <c r="X9" s="17" t="s">
        <v>15</v>
      </c>
      <c r="Y9" s="17" t="s">
        <v>16</v>
      </c>
      <c r="Z9" s="17" t="s">
        <v>17</v>
      </c>
    </row>
    <row r="10" spans="1:26" s="7" customFormat="1" ht="140.25" customHeight="1" x14ac:dyDescent="0.2">
      <c r="A10" s="12">
        <v>1</v>
      </c>
      <c r="B10" s="12" t="s">
        <v>288</v>
      </c>
      <c r="C10" s="13" t="s">
        <v>31</v>
      </c>
      <c r="D10" s="22" t="s">
        <v>297</v>
      </c>
      <c r="E10" s="24" t="s">
        <v>32</v>
      </c>
      <c r="F10" s="15" t="s">
        <v>39</v>
      </c>
      <c r="G10" s="5" t="s">
        <v>50</v>
      </c>
      <c r="H10" s="5" t="s">
        <v>51</v>
      </c>
      <c r="I10" s="19" t="s">
        <v>290</v>
      </c>
      <c r="J10" s="5" t="s">
        <v>199</v>
      </c>
      <c r="K10" s="5" t="s">
        <v>27</v>
      </c>
      <c r="L10" s="19" t="s">
        <v>279</v>
      </c>
      <c r="M10" s="26">
        <v>5</v>
      </c>
      <c r="N10" s="4">
        <v>1.95E-2</v>
      </c>
      <c r="O10" s="80">
        <v>0</v>
      </c>
      <c r="P10" s="80">
        <v>0</v>
      </c>
      <c r="Q10" s="80">
        <v>0</v>
      </c>
      <c r="R10" s="80">
        <v>7</v>
      </c>
      <c r="S10" s="53">
        <f>+R10</f>
        <v>7</v>
      </c>
      <c r="T10" s="52" t="s">
        <v>281</v>
      </c>
      <c r="U10" s="18">
        <f t="shared" ref="U10:U41" si="0">+S10/M10</f>
        <v>1.4</v>
      </c>
      <c r="V10" s="14">
        <f t="shared" ref="V10:V41" si="1">+IF(U10&lt;=100%,U10*N10,N10)</f>
        <v>1.95E-2</v>
      </c>
      <c r="W10" s="6" t="s">
        <v>401</v>
      </c>
      <c r="X10" s="6" t="s">
        <v>401</v>
      </c>
      <c r="Y10" s="6" t="s">
        <v>478</v>
      </c>
      <c r="Z10" s="35" t="s">
        <v>641</v>
      </c>
    </row>
    <row r="11" spans="1:26" s="7" customFormat="1" ht="146.25" customHeight="1" x14ac:dyDescent="0.2">
      <c r="A11" s="12">
        <v>2</v>
      </c>
      <c r="B11" s="12" t="s">
        <v>288</v>
      </c>
      <c r="C11" s="13" t="s">
        <v>31</v>
      </c>
      <c r="D11" s="22" t="s">
        <v>297</v>
      </c>
      <c r="E11" s="24" t="s">
        <v>32</v>
      </c>
      <c r="F11" s="15" t="s">
        <v>39</v>
      </c>
      <c r="G11" s="5" t="s">
        <v>52</v>
      </c>
      <c r="H11" s="5" t="s">
        <v>53</v>
      </c>
      <c r="I11" s="19" t="s">
        <v>290</v>
      </c>
      <c r="J11" s="5" t="s">
        <v>52</v>
      </c>
      <c r="K11" s="5" t="s">
        <v>27</v>
      </c>
      <c r="L11" s="19" t="s">
        <v>279</v>
      </c>
      <c r="M11" s="30">
        <v>0.05</v>
      </c>
      <c r="N11" s="4">
        <v>1.95E-2</v>
      </c>
      <c r="O11" s="37">
        <v>0</v>
      </c>
      <c r="P11" s="37">
        <v>0</v>
      </c>
      <c r="Q11" s="37">
        <v>0</v>
      </c>
      <c r="R11" s="79">
        <v>0.03</v>
      </c>
      <c r="S11" s="54">
        <f>+MAX(O11:R11)</f>
        <v>0.03</v>
      </c>
      <c r="T11" s="52" t="s">
        <v>282</v>
      </c>
      <c r="U11" s="18">
        <f t="shared" si="0"/>
        <v>0.6</v>
      </c>
      <c r="V11" s="14">
        <f t="shared" si="1"/>
        <v>1.17E-2</v>
      </c>
      <c r="W11" s="6" t="s">
        <v>401</v>
      </c>
      <c r="X11" s="6" t="s">
        <v>401</v>
      </c>
      <c r="Y11" s="6" t="s">
        <v>479</v>
      </c>
      <c r="Z11" s="35" t="s">
        <v>642</v>
      </c>
    </row>
    <row r="12" spans="1:26" s="7" customFormat="1" ht="146.25" customHeight="1" x14ac:dyDescent="0.2">
      <c r="A12" s="12">
        <v>3</v>
      </c>
      <c r="B12" s="12" t="s">
        <v>288</v>
      </c>
      <c r="C12" s="13" t="s">
        <v>31</v>
      </c>
      <c r="D12" s="22" t="s">
        <v>297</v>
      </c>
      <c r="E12" s="24" t="s">
        <v>32</v>
      </c>
      <c r="F12" s="15" t="s">
        <v>39</v>
      </c>
      <c r="G12" s="5" t="s">
        <v>54</v>
      </c>
      <c r="H12" s="5" t="s">
        <v>55</v>
      </c>
      <c r="I12" s="19" t="s">
        <v>290</v>
      </c>
      <c r="J12" s="5" t="s">
        <v>200</v>
      </c>
      <c r="K12" s="5" t="s">
        <v>27</v>
      </c>
      <c r="L12" s="19" t="s">
        <v>581</v>
      </c>
      <c r="M12" s="49">
        <v>1</v>
      </c>
      <c r="N12" s="4">
        <v>2.6000000000000002E-2</v>
      </c>
      <c r="O12" s="38">
        <v>0</v>
      </c>
      <c r="P12" s="38">
        <v>1.64</v>
      </c>
      <c r="Q12" s="38">
        <v>2.2999999999999998</v>
      </c>
      <c r="R12" s="38">
        <v>2</v>
      </c>
      <c r="S12" s="55">
        <f>+MAX(O12:R12)</f>
        <v>2.2999999999999998</v>
      </c>
      <c r="T12" s="52" t="s">
        <v>283</v>
      </c>
      <c r="U12" s="18">
        <f t="shared" si="0"/>
        <v>2.2999999999999998</v>
      </c>
      <c r="V12" s="14">
        <f t="shared" si="1"/>
        <v>2.6000000000000002E-2</v>
      </c>
      <c r="W12" s="6" t="s">
        <v>402</v>
      </c>
      <c r="X12" s="6" t="s">
        <v>403</v>
      </c>
      <c r="Y12" s="6" t="s">
        <v>480</v>
      </c>
      <c r="Z12" s="35" t="s">
        <v>568</v>
      </c>
    </row>
    <row r="13" spans="1:26" s="7" customFormat="1" ht="128.25" customHeight="1" x14ac:dyDescent="0.2">
      <c r="A13" s="12">
        <v>4</v>
      </c>
      <c r="B13" s="12" t="s">
        <v>288</v>
      </c>
      <c r="C13" s="13" t="s">
        <v>31</v>
      </c>
      <c r="D13" s="22" t="s">
        <v>297</v>
      </c>
      <c r="E13" s="24" t="s">
        <v>32</v>
      </c>
      <c r="F13" s="15" t="s">
        <v>39</v>
      </c>
      <c r="G13" s="5" t="s">
        <v>56</v>
      </c>
      <c r="H13" s="5" t="s">
        <v>57</v>
      </c>
      <c r="I13" s="19" t="s">
        <v>291</v>
      </c>
      <c r="J13" s="5" t="s">
        <v>201</v>
      </c>
      <c r="K13" s="5" t="s">
        <v>27</v>
      </c>
      <c r="L13" s="19" t="s">
        <v>279</v>
      </c>
      <c r="M13" s="51">
        <v>1300</v>
      </c>
      <c r="N13" s="4">
        <v>2.6000000000000002E-2</v>
      </c>
      <c r="O13" s="39">
        <v>331</v>
      </c>
      <c r="P13" s="39">
        <v>343</v>
      </c>
      <c r="Q13" s="39">
        <v>352</v>
      </c>
      <c r="R13" s="39">
        <v>344</v>
      </c>
      <c r="S13" s="56">
        <f>SUM(O13:R13)</f>
        <v>1370</v>
      </c>
      <c r="T13" s="52" t="s">
        <v>284</v>
      </c>
      <c r="U13" s="18">
        <f t="shared" si="0"/>
        <v>1.0538461538461539</v>
      </c>
      <c r="V13" s="14">
        <f t="shared" si="1"/>
        <v>2.6000000000000002E-2</v>
      </c>
      <c r="W13" s="6" t="s">
        <v>569</v>
      </c>
      <c r="X13" s="6" t="s">
        <v>404</v>
      </c>
      <c r="Y13" s="6" t="s">
        <v>481</v>
      </c>
      <c r="Z13" s="72" t="s">
        <v>570</v>
      </c>
    </row>
    <row r="14" spans="1:26" s="7" customFormat="1" ht="94.5" customHeight="1" x14ac:dyDescent="0.2">
      <c r="A14" s="12">
        <v>5</v>
      </c>
      <c r="B14" s="12" t="s">
        <v>288</v>
      </c>
      <c r="C14" s="13" t="s">
        <v>31</v>
      </c>
      <c r="D14" s="22" t="s">
        <v>297</v>
      </c>
      <c r="E14" s="24" t="s">
        <v>32</v>
      </c>
      <c r="F14" s="15" t="s">
        <v>39</v>
      </c>
      <c r="G14" s="5" t="s">
        <v>58</v>
      </c>
      <c r="H14" s="5" t="s">
        <v>59</v>
      </c>
      <c r="I14" s="19" t="s">
        <v>290</v>
      </c>
      <c r="J14" s="5" t="s">
        <v>202</v>
      </c>
      <c r="K14" s="5" t="s">
        <v>27</v>
      </c>
      <c r="L14" s="19" t="s">
        <v>581</v>
      </c>
      <c r="M14" s="49">
        <v>0.8</v>
      </c>
      <c r="N14" s="4">
        <v>1.95E-2</v>
      </c>
      <c r="O14" s="38">
        <v>0</v>
      </c>
      <c r="P14" s="38">
        <v>0.74</v>
      </c>
      <c r="Q14" s="38">
        <v>1.52</v>
      </c>
      <c r="R14" s="38">
        <v>1.55</v>
      </c>
      <c r="S14" s="55">
        <f>+MAX(O14:R14)</f>
        <v>1.55</v>
      </c>
      <c r="T14" s="52" t="s">
        <v>283</v>
      </c>
      <c r="U14" s="18">
        <f t="shared" si="0"/>
        <v>1.9375</v>
      </c>
      <c r="V14" s="14">
        <f t="shared" si="1"/>
        <v>1.95E-2</v>
      </c>
      <c r="W14" s="6" t="s">
        <v>402</v>
      </c>
      <c r="X14" s="6" t="s">
        <v>405</v>
      </c>
      <c r="Y14" s="6" t="s">
        <v>482</v>
      </c>
      <c r="Z14" s="72" t="s">
        <v>571</v>
      </c>
    </row>
    <row r="15" spans="1:26" s="7" customFormat="1" ht="94.5" customHeight="1" x14ac:dyDescent="0.2">
      <c r="A15" s="12">
        <v>6</v>
      </c>
      <c r="B15" s="12" t="s">
        <v>288</v>
      </c>
      <c r="C15" s="13" t="s">
        <v>31</v>
      </c>
      <c r="D15" s="22" t="s">
        <v>297</v>
      </c>
      <c r="E15" s="24" t="s">
        <v>32</v>
      </c>
      <c r="F15" s="15" t="s">
        <v>39</v>
      </c>
      <c r="G15" s="5" t="s">
        <v>60</v>
      </c>
      <c r="H15" s="5" t="s">
        <v>61</v>
      </c>
      <c r="I15" s="19" t="s">
        <v>291</v>
      </c>
      <c r="J15" s="33" t="s">
        <v>203</v>
      </c>
      <c r="K15" s="5" t="s">
        <v>27</v>
      </c>
      <c r="L15" s="19" t="s">
        <v>279</v>
      </c>
      <c r="M15" s="51">
        <v>940</v>
      </c>
      <c r="N15" s="4">
        <v>2.6000000000000002E-2</v>
      </c>
      <c r="O15" s="39">
        <v>330.3</v>
      </c>
      <c r="P15" s="39">
        <v>447.5</v>
      </c>
      <c r="Q15" s="39">
        <v>530</v>
      </c>
      <c r="R15" s="38">
        <v>315.5</v>
      </c>
      <c r="S15" s="56">
        <f t="shared" ref="S15:S20" si="2">SUM(O15:R15)</f>
        <v>1623.3</v>
      </c>
      <c r="T15" s="52" t="s">
        <v>284</v>
      </c>
      <c r="U15" s="34">
        <f t="shared" si="0"/>
        <v>1.7269148936170213</v>
      </c>
      <c r="V15" s="14">
        <f t="shared" si="1"/>
        <v>2.6000000000000002E-2</v>
      </c>
      <c r="W15" s="6" t="s">
        <v>406</v>
      </c>
      <c r="X15" s="6" t="s">
        <v>407</v>
      </c>
      <c r="Y15" s="6" t="s">
        <v>483</v>
      </c>
      <c r="Z15" s="35" t="s">
        <v>624</v>
      </c>
    </row>
    <row r="16" spans="1:26" s="7" customFormat="1" ht="106.5" customHeight="1" x14ac:dyDescent="0.2">
      <c r="A16" s="12">
        <v>7</v>
      </c>
      <c r="B16" s="12" t="s">
        <v>288</v>
      </c>
      <c r="C16" s="13" t="s">
        <v>31</v>
      </c>
      <c r="D16" s="22" t="s">
        <v>297</v>
      </c>
      <c r="E16" s="24" t="s">
        <v>32</v>
      </c>
      <c r="F16" s="15" t="s">
        <v>39</v>
      </c>
      <c r="G16" s="5" t="s">
        <v>62</v>
      </c>
      <c r="H16" s="5" t="s">
        <v>63</v>
      </c>
      <c r="I16" s="19" t="s">
        <v>291</v>
      </c>
      <c r="J16" s="5" t="s">
        <v>204</v>
      </c>
      <c r="K16" s="5" t="s">
        <v>27</v>
      </c>
      <c r="L16" s="19" t="s">
        <v>279</v>
      </c>
      <c r="M16" s="51">
        <v>100</v>
      </c>
      <c r="N16" s="4">
        <v>3.2500000000000001E-2</v>
      </c>
      <c r="O16" s="39">
        <v>18.3</v>
      </c>
      <c r="P16" s="39">
        <v>26.4</v>
      </c>
      <c r="Q16" s="39">
        <v>61.7</v>
      </c>
      <c r="R16" s="73">
        <v>71.900000000000006</v>
      </c>
      <c r="S16" s="56">
        <f t="shared" si="2"/>
        <v>178.3</v>
      </c>
      <c r="T16" s="52" t="s">
        <v>284</v>
      </c>
      <c r="U16" s="18">
        <f t="shared" si="0"/>
        <v>1.7830000000000001</v>
      </c>
      <c r="V16" s="14">
        <f t="shared" si="1"/>
        <v>3.2500000000000001E-2</v>
      </c>
      <c r="W16" s="6" t="s">
        <v>408</v>
      </c>
      <c r="X16" s="6" t="s">
        <v>409</v>
      </c>
      <c r="Y16" s="6" t="s">
        <v>484</v>
      </c>
      <c r="Z16" s="72" t="s">
        <v>572</v>
      </c>
    </row>
    <row r="17" spans="1:26" s="7" customFormat="1" ht="94.5" customHeight="1" x14ac:dyDescent="0.2">
      <c r="A17" s="12">
        <v>8</v>
      </c>
      <c r="B17" s="12" t="s">
        <v>288</v>
      </c>
      <c r="C17" s="13" t="s">
        <v>31</v>
      </c>
      <c r="D17" s="22" t="s">
        <v>297</v>
      </c>
      <c r="E17" s="24" t="s">
        <v>32</v>
      </c>
      <c r="F17" s="15" t="s">
        <v>39</v>
      </c>
      <c r="G17" s="5" t="s">
        <v>64</v>
      </c>
      <c r="H17" s="5" t="s">
        <v>65</v>
      </c>
      <c r="I17" s="19" t="s">
        <v>291</v>
      </c>
      <c r="J17" s="5" t="s">
        <v>205</v>
      </c>
      <c r="K17" s="5" t="s">
        <v>27</v>
      </c>
      <c r="L17" s="19" t="s">
        <v>279</v>
      </c>
      <c r="M17" s="26">
        <v>2</v>
      </c>
      <c r="N17" s="4">
        <v>6.5000000000000006E-3</v>
      </c>
      <c r="O17" s="36">
        <v>0</v>
      </c>
      <c r="P17" s="36">
        <v>0</v>
      </c>
      <c r="Q17" s="36">
        <v>0</v>
      </c>
      <c r="R17" s="36">
        <v>1</v>
      </c>
      <c r="S17" s="53">
        <f t="shared" si="2"/>
        <v>1</v>
      </c>
      <c r="T17" s="52" t="s">
        <v>284</v>
      </c>
      <c r="U17" s="18">
        <f t="shared" si="0"/>
        <v>0.5</v>
      </c>
      <c r="V17" s="14">
        <f t="shared" si="1"/>
        <v>3.2500000000000003E-3</v>
      </c>
      <c r="W17" s="6" t="s">
        <v>410</v>
      </c>
      <c r="X17" s="6" t="s">
        <v>411</v>
      </c>
      <c r="Y17" s="6" t="s">
        <v>485</v>
      </c>
      <c r="Z17" s="72" t="s">
        <v>573</v>
      </c>
    </row>
    <row r="18" spans="1:26" s="7" customFormat="1" ht="94.5" customHeight="1" x14ac:dyDescent="0.2">
      <c r="A18" s="12">
        <v>9</v>
      </c>
      <c r="B18" s="12" t="s">
        <v>288</v>
      </c>
      <c r="C18" s="13" t="s">
        <v>31</v>
      </c>
      <c r="D18" s="22" t="s">
        <v>297</v>
      </c>
      <c r="E18" s="24" t="s">
        <v>32</v>
      </c>
      <c r="F18" s="15" t="s">
        <v>39</v>
      </c>
      <c r="G18" s="5" t="s">
        <v>66</v>
      </c>
      <c r="H18" s="5" t="s">
        <v>67</v>
      </c>
      <c r="I18" s="19" t="s">
        <v>291</v>
      </c>
      <c r="J18" s="5" t="s">
        <v>206</v>
      </c>
      <c r="K18" s="5" t="s">
        <v>27</v>
      </c>
      <c r="L18" s="19" t="s">
        <v>279</v>
      </c>
      <c r="M18" s="26">
        <v>1</v>
      </c>
      <c r="N18" s="4">
        <v>6.5000000000000006E-3</v>
      </c>
      <c r="O18" s="36">
        <v>0</v>
      </c>
      <c r="P18" s="36">
        <v>0</v>
      </c>
      <c r="Q18" s="36">
        <v>1</v>
      </c>
      <c r="R18" s="36">
        <v>2</v>
      </c>
      <c r="S18" s="53">
        <f t="shared" si="2"/>
        <v>3</v>
      </c>
      <c r="T18" s="52" t="s">
        <v>284</v>
      </c>
      <c r="U18" s="18">
        <f t="shared" si="0"/>
        <v>3</v>
      </c>
      <c r="V18" s="14">
        <f t="shared" si="1"/>
        <v>6.5000000000000006E-3</v>
      </c>
      <c r="W18" s="6" t="s">
        <v>412</v>
      </c>
      <c r="X18" s="6" t="s">
        <v>412</v>
      </c>
      <c r="Y18" s="6" t="s">
        <v>486</v>
      </c>
      <c r="Z18" s="72" t="s">
        <v>574</v>
      </c>
    </row>
    <row r="19" spans="1:26" s="7" customFormat="1" ht="94.5" customHeight="1" x14ac:dyDescent="0.2">
      <c r="A19" s="12">
        <v>10</v>
      </c>
      <c r="B19" s="12" t="s">
        <v>288</v>
      </c>
      <c r="C19" s="13" t="s">
        <v>31</v>
      </c>
      <c r="D19" s="22" t="s">
        <v>298</v>
      </c>
      <c r="E19" s="24" t="s">
        <v>32</v>
      </c>
      <c r="F19" s="15" t="s">
        <v>39</v>
      </c>
      <c r="G19" s="5" t="s">
        <v>68</v>
      </c>
      <c r="H19" s="5" t="s">
        <v>69</v>
      </c>
      <c r="I19" s="19" t="s">
        <v>291</v>
      </c>
      <c r="J19" s="5" t="s">
        <v>207</v>
      </c>
      <c r="K19" s="5" t="s">
        <v>27</v>
      </c>
      <c r="L19" s="19" t="s">
        <v>279</v>
      </c>
      <c r="M19" s="51">
        <v>168</v>
      </c>
      <c r="N19" s="4">
        <v>6.5000000000000006E-3</v>
      </c>
      <c r="O19" s="36">
        <v>0</v>
      </c>
      <c r="P19" s="36">
        <v>0</v>
      </c>
      <c r="Q19" s="39">
        <v>60</v>
      </c>
      <c r="R19" s="73">
        <v>43.2</v>
      </c>
      <c r="S19" s="53">
        <f t="shared" si="2"/>
        <v>103.2</v>
      </c>
      <c r="T19" s="52" t="s">
        <v>284</v>
      </c>
      <c r="U19" s="18">
        <f t="shared" si="0"/>
        <v>0.61428571428571432</v>
      </c>
      <c r="V19" s="14">
        <f t="shared" si="1"/>
        <v>3.9928571428571435E-3</v>
      </c>
      <c r="W19" s="6" t="s">
        <v>413</v>
      </c>
      <c r="X19" s="6" t="s">
        <v>414</v>
      </c>
      <c r="Y19" s="6" t="s">
        <v>487</v>
      </c>
      <c r="Z19" s="72" t="s">
        <v>575</v>
      </c>
    </row>
    <row r="20" spans="1:26" s="7" customFormat="1" ht="94.5" customHeight="1" x14ac:dyDescent="0.2">
      <c r="A20" s="12">
        <v>11</v>
      </c>
      <c r="B20" s="12" t="s">
        <v>288</v>
      </c>
      <c r="C20" s="13" t="s">
        <v>31</v>
      </c>
      <c r="D20" s="22" t="s">
        <v>298</v>
      </c>
      <c r="E20" s="24" t="s">
        <v>32</v>
      </c>
      <c r="F20" s="15" t="s">
        <v>39</v>
      </c>
      <c r="G20" s="5" t="s">
        <v>70</v>
      </c>
      <c r="H20" s="5" t="s">
        <v>71</v>
      </c>
      <c r="I20" s="19" t="s">
        <v>291</v>
      </c>
      <c r="J20" s="33" t="s">
        <v>335</v>
      </c>
      <c r="K20" s="5" t="s">
        <v>27</v>
      </c>
      <c r="L20" s="19" t="s">
        <v>279</v>
      </c>
      <c r="M20" s="26">
        <v>18</v>
      </c>
      <c r="N20" s="4">
        <v>6.5000000000000006E-3</v>
      </c>
      <c r="O20" s="36">
        <v>0</v>
      </c>
      <c r="P20" s="36">
        <v>0</v>
      </c>
      <c r="Q20" s="36">
        <v>23</v>
      </c>
      <c r="R20" s="36">
        <v>3</v>
      </c>
      <c r="S20" s="53">
        <f t="shared" si="2"/>
        <v>26</v>
      </c>
      <c r="T20" s="52" t="s">
        <v>284</v>
      </c>
      <c r="U20" s="18">
        <f t="shared" si="0"/>
        <v>1.4444444444444444</v>
      </c>
      <c r="V20" s="14">
        <f t="shared" si="1"/>
        <v>6.5000000000000006E-3</v>
      </c>
      <c r="W20" s="6" t="s">
        <v>413</v>
      </c>
      <c r="X20" s="6" t="s">
        <v>415</v>
      </c>
      <c r="Y20" s="6" t="s">
        <v>488</v>
      </c>
      <c r="Z20" s="72" t="s">
        <v>576</v>
      </c>
    </row>
    <row r="21" spans="1:26" s="7" customFormat="1" ht="94.5" customHeight="1" x14ac:dyDescent="0.2">
      <c r="A21" s="12">
        <v>12</v>
      </c>
      <c r="B21" s="12" t="s">
        <v>288</v>
      </c>
      <c r="C21" s="13" t="s">
        <v>31</v>
      </c>
      <c r="D21" s="22" t="s">
        <v>297</v>
      </c>
      <c r="E21" s="24" t="s">
        <v>33</v>
      </c>
      <c r="F21" s="15" t="s">
        <v>40</v>
      </c>
      <c r="G21" s="5" t="s">
        <v>72</v>
      </c>
      <c r="H21" s="5" t="s">
        <v>73</v>
      </c>
      <c r="I21" s="19" t="s">
        <v>290</v>
      </c>
      <c r="J21" s="5" t="s">
        <v>208</v>
      </c>
      <c r="K21" s="5" t="s">
        <v>27</v>
      </c>
      <c r="L21" s="19" t="s">
        <v>280</v>
      </c>
      <c r="M21" s="48">
        <v>4.0000000000000001E-3</v>
      </c>
      <c r="N21" s="4">
        <v>2.6000000000000002E-2</v>
      </c>
      <c r="O21" s="40" t="s">
        <v>386</v>
      </c>
      <c r="P21" s="40" t="s">
        <v>387</v>
      </c>
      <c r="Q21" s="40" t="s">
        <v>388</v>
      </c>
      <c r="R21" s="40">
        <v>8.3000000000000001E-3</v>
      </c>
      <c r="S21" s="71">
        <f>+R21</f>
        <v>8.3000000000000001E-3</v>
      </c>
      <c r="T21" s="52" t="s">
        <v>285</v>
      </c>
      <c r="U21" s="18">
        <f t="shared" si="0"/>
        <v>2.0750000000000002</v>
      </c>
      <c r="V21" s="14">
        <f t="shared" si="1"/>
        <v>2.6000000000000002E-2</v>
      </c>
      <c r="W21" s="6" t="s">
        <v>416</v>
      </c>
      <c r="X21" s="6" t="s">
        <v>417</v>
      </c>
      <c r="Y21" s="6" t="s">
        <v>474</v>
      </c>
      <c r="Z21" s="6" t="s">
        <v>562</v>
      </c>
    </row>
    <row r="22" spans="1:26" s="7" customFormat="1" ht="94.5" customHeight="1" x14ac:dyDescent="0.2">
      <c r="A22" s="12">
        <v>13</v>
      </c>
      <c r="B22" s="12" t="s">
        <v>288</v>
      </c>
      <c r="C22" s="13" t="s">
        <v>31</v>
      </c>
      <c r="D22" s="22" t="s">
        <v>297</v>
      </c>
      <c r="E22" s="24" t="s">
        <v>33</v>
      </c>
      <c r="F22" s="15" t="s">
        <v>40</v>
      </c>
      <c r="G22" s="5" t="s">
        <v>74</v>
      </c>
      <c r="H22" s="5" t="s">
        <v>75</v>
      </c>
      <c r="I22" s="19" t="s">
        <v>292</v>
      </c>
      <c r="J22" s="5" t="s">
        <v>209</v>
      </c>
      <c r="K22" s="5" t="s">
        <v>27</v>
      </c>
      <c r="L22" s="19" t="s">
        <v>280</v>
      </c>
      <c r="M22" s="27">
        <v>3700000</v>
      </c>
      <c r="N22" s="4">
        <v>2.6000000000000002E-2</v>
      </c>
      <c r="O22" s="39">
        <v>3354776</v>
      </c>
      <c r="P22" s="39">
        <v>3687991</v>
      </c>
      <c r="Q22" s="39">
        <v>3935546</v>
      </c>
      <c r="R22" s="39">
        <v>4168992</v>
      </c>
      <c r="S22" s="56">
        <f>+R22</f>
        <v>4168992</v>
      </c>
      <c r="T22" s="52" t="s">
        <v>285</v>
      </c>
      <c r="U22" s="18">
        <f t="shared" si="0"/>
        <v>1.1267545945945947</v>
      </c>
      <c r="V22" s="14">
        <f t="shared" si="1"/>
        <v>2.6000000000000002E-2</v>
      </c>
      <c r="W22" s="6" t="s">
        <v>398</v>
      </c>
      <c r="X22" s="6" t="s">
        <v>418</v>
      </c>
      <c r="Y22" s="6" t="s">
        <v>475</v>
      </c>
      <c r="Z22" s="35" t="s">
        <v>563</v>
      </c>
    </row>
    <row r="23" spans="1:26" s="7" customFormat="1" ht="94.5" customHeight="1" x14ac:dyDescent="0.2">
      <c r="A23" s="12">
        <v>14</v>
      </c>
      <c r="B23" s="12" t="s">
        <v>288</v>
      </c>
      <c r="C23" s="13" t="s">
        <v>31</v>
      </c>
      <c r="D23" s="22" t="s">
        <v>297</v>
      </c>
      <c r="E23" s="24" t="s">
        <v>33</v>
      </c>
      <c r="F23" s="15" t="s">
        <v>40</v>
      </c>
      <c r="G23" s="5" t="s">
        <v>76</v>
      </c>
      <c r="H23" s="5" t="s">
        <v>77</v>
      </c>
      <c r="I23" s="19" t="s">
        <v>291</v>
      </c>
      <c r="J23" s="5" t="s">
        <v>210</v>
      </c>
      <c r="K23" s="5" t="s">
        <v>27</v>
      </c>
      <c r="L23" s="19" t="s">
        <v>280</v>
      </c>
      <c r="M23" s="29">
        <v>78</v>
      </c>
      <c r="N23" s="4">
        <v>1.95E-2</v>
      </c>
      <c r="O23" s="36">
        <v>45</v>
      </c>
      <c r="P23" s="36">
        <v>37</v>
      </c>
      <c r="Q23" s="36">
        <v>56</v>
      </c>
      <c r="R23" s="36">
        <v>54</v>
      </c>
      <c r="S23" s="53">
        <f>+R23</f>
        <v>54</v>
      </c>
      <c r="T23" s="52" t="s">
        <v>285</v>
      </c>
      <c r="U23" s="18">
        <f t="shared" si="0"/>
        <v>0.69230769230769229</v>
      </c>
      <c r="V23" s="14">
        <f t="shared" si="1"/>
        <v>1.35E-2</v>
      </c>
      <c r="W23" s="6" t="s">
        <v>398</v>
      </c>
      <c r="X23" s="6" t="s">
        <v>399</v>
      </c>
      <c r="Y23" s="6" t="s">
        <v>400</v>
      </c>
      <c r="Z23" s="35" t="s">
        <v>564</v>
      </c>
    </row>
    <row r="24" spans="1:26" s="7" customFormat="1" ht="94.5" customHeight="1" x14ac:dyDescent="0.2">
      <c r="A24" s="12">
        <v>15</v>
      </c>
      <c r="B24" s="12" t="s">
        <v>288</v>
      </c>
      <c r="C24" s="13" t="s">
        <v>31</v>
      </c>
      <c r="D24" s="22" t="s">
        <v>297</v>
      </c>
      <c r="E24" s="24" t="s">
        <v>33</v>
      </c>
      <c r="F24" s="15" t="s">
        <v>40</v>
      </c>
      <c r="G24" s="5" t="s">
        <v>78</v>
      </c>
      <c r="H24" s="5" t="s">
        <v>79</v>
      </c>
      <c r="I24" s="19" t="s">
        <v>291</v>
      </c>
      <c r="J24" s="5" t="s">
        <v>211</v>
      </c>
      <c r="K24" s="5" t="s">
        <v>27</v>
      </c>
      <c r="L24" s="19" t="s">
        <v>279</v>
      </c>
      <c r="M24" s="27">
        <v>15000000</v>
      </c>
      <c r="N24" s="4">
        <v>2.6000000000000002E-2</v>
      </c>
      <c r="O24" s="39">
        <v>3776484</v>
      </c>
      <c r="P24" s="39">
        <v>3145310</v>
      </c>
      <c r="Q24" s="39">
        <v>3890967</v>
      </c>
      <c r="R24" s="39">
        <v>4269607</v>
      </c>
      <c r="S24" s="56">
        <f>SUM(O24:R24)</f>
        <v>15082368</v>
      </c>
      <c r="T24" s="52" t="s">
        <v>284</v>
      </c>
      <c r="U24" s="18">
        <f t="shared" si="0"/>
        <v>1.0054912</v>
      </c>
      <c r="V24" s="14">
        <f t="shared" si="1"/>
        <v>2.6000000000000002E-2</v>
      </c>
      <c r="W24" s="6" t="s">
        <v>395</v>
      </c>
      <c r="X24" s="6" t="s">
        <v>396</v>
      </c>
      <c r="Y24" s="6" t="s">
        <v>397</v>
      </c>
      <c r="Z24" s="35" t="s">
        <v>565</v>
      </c>
    </row>
    <row r="25" spans="1:26" s="7" customFormat="1" ht="94.5" customHeight="1" x14ac:dyDescent="0.2">
      <c r="A25" s="12">
        <v>16</v>
      </c>
      <c r="B25" s="12" t="s">
        <v>288</v>
      </c>
      <c r="C25" s="13" t="s">
        <v>31</v>
      </c>
      <c r="D25" s="22" t="s">
        <v>298</v>
      </c>
      <c r="E25" s="24" t="s">
        <v>33</v>
      </c>
      <c r="F25" s="15" t="s">
        <v>40</v>
      </c>
      <c r="G25" s="5" t="s">
        <v>80</v>
      </c>
      <c r="H25" s="5" t="s">
        <v>81</v>
      </c>
      <c r="I25" s="19" t="s">
        <v>290</v>
      </c>
      <c r="J25" s="5" t="s">
        <v>212</v>
      </c>
      <c r="K25" s="5" t="s">
        <v>27</v>
      </c>
      <c r="L25" s="19" t="s">
        <v>279</v>
      </c>
      <c r="M25" s="26">
        <v>3</v>
      </c>
      <c r="N25" s="4">
        <v>1.3000000000000001E-2</v>
      </c>
      <c r="O25" s="36">
        <v>1</v>
      </c>
      <c r="P25" s="36">
        <v>2</v>
      </c>
      <c r="Q25" s="36">
        <v>3</v>
      </c>
      <c r="R25" s="36">
        <v>1</v>
      </c>
      <c r="S25" s="53">
        <f>SUM(O25:R25)</f>
        <v>7</v>
      </c>
      <c r="T25" s="52" t="s">
        <v>284</v>
      </c>
      <c r="U25" s="18">
        <f t="shared" si="0"/>
        <v>2.3333333333333335</v>
      </c>
      <c r="V25" s="14">
        <f t="shared" si="1"/>
        <v>1.3000000000000001E-2</v>
      </c>
      <c r="W25" s="6" t="s">
        <v>391</v>
      </c>
      <c r="X25" s="6" t="s">
        <v>392</v>
      </c>
      <c r="Y25" s="6" t="s">
        <v>476</v>
      </c>
      <c r="Z25" s="35" t="s">
        <v>566</v>
      </c>
    </row>
    <row r="26" spans="1:26" s="7" customFormat="1" ht="94.5" customHeight="1" x14ac:dyDescent="0.2">
      <c r="A26" s="12">
        <v>17</v>
      </c>
      <c r="B26" s="12" t="s">
        <v>288</v>
      </c>
      <c r="C26" s="13" t="s">
        <v>31</v>
      </c>
      <c r="D26" s="22" t="s">
        <v>297</v>
      </c>
      <c r="E26" s="24" t="s">
        <v>33</v>
      </c>
      <c r="F26" s="15" t="s">
        <v>40</v>
      </c>
      <c r="G26" s="5" t="s">
        <v>82</v>
      </c>
      <c r="H26" s="5" t="s">
        <v>83</v>
      </c>
      <c r="I26" s="19" t="s">
        <v>291</v>
      </c>
      <c r="J26" s="5" t="s">
        <v>213</v>
      </c>
      <c r="K26" s="5" t="s">
        <v>27</v>
      </c>
      <c r="L26" s="19" t="s">
        <v>279</v>
      </c>
      <c r="M26" s="25">
        <v>42000</v>
      </c>
      <c r="N26" s="4">
        <v>1.3000000000000001E-2</v>
      </c>
      <c r="O26" s="41">
        <v>6955</v>
      </c>
      <c r="P26" s="41">
        <v>8993</v>
      </c>
      <c r="Q26" s="41">
        <v>10726</v>
      </c>
      <c r="R26" s="41">
        <v>11133</v>
      </c>
      <c r="S26" s="58">
        <f>SUM(O26:R26)</f>
        <v>37807</v>
      </c>
      <c r="T26" s="52" t="s">
        <v>284</v>
      </c>
      <c r="U26" s="34">
        <f t="shared" si="0"/>
        <v>0.90016666666666667</v>
      </c>
      <c r="V26" s="14">
        <f t="shared" si="1"/>
        <v>1.1702166666666668E-2</v>
      </c>
      <c r="W26" s="6" t="s">
        <v>393</v>
      </c>
      <c r="X26" s="6" t="s">
        <v>394</v>
      </c>
      <c r="Y26" s="6" t="s">
        <v>477</v>
      </c>
      <c r="Z26" s="35" t="s">
        <v>567</v>
      </c>
    </row>
    <row r="27" spans="1:26" s="7" customFormat="1" ht="94.5" customHeight="1" x14ac:dyDescent="0.2">
      <c r="A27" s="12">
        <v>18</v>
      </c>
      <c r="B27" s="12" t="s">
        <v>288</v>
      </c>
      <c r="C27" s="13" t="s">
        <v>31</v>
      </c>
      <c r="D27" s="22" t="s">
        <v>297</v>
      </c>
      <c r="E27" s="24" t="s">
        <v>34</v>
      </c>
      <c r="F27" s="15" t="s">
        <v>41</v>
      </c>
      <c r="G27" s="5" t="s">
        <v>84</v>
      </c>
      <c r="H27" s="5" t="s">
        <v>85</v>
      </c>
      <c r="I27" s="19" t="s">
        <v>290</v>
      </c>
      <c r="J27" s="5" t="s">
        <v>214</v>
      </c>
      <c r="K27" s="5" t="s">
        <v>27</v>
      </c>
      <c r="L27" s="19" t="s">
        <v>279</v>
      </c>
      <c r="M27" s="30">
        <v>0.7</v>
      </c>
      <c r="N27" s="4">
        <v>2.6000000000000002E-2</v>
      </c>
      <c r="O27" s="60">
        <v>0</v>
      </c>
      <c r="P27" s="60">
        <v>0</v>
      </c>
      <c r="Q27" s="60">
        <v>0</v>
      </c>
      <c r="R27" s="60">
        <v>0.68</v>
      </c>
      <c r="S27" s="54">
        <f>+MAX(O27:R27)</f>
        <v>0.68</v>
      </c>
      <c r="T27" s="52" t="s">
        <v>282</v>
      </c>
      <c r="U27" s="34">
        <f t="shared" si="0"/>
        <v>0.97142857142857153</v>
      </c>
      <c r="V27" s="14">
        <f t="shared" si="1"/>
        <v>2.5257142857142863E-2</v>
      </c>
      <c r="W27" s="35" t="s">
        <v>441</v>
      </c>
      <c r="X27" s="35" t="s">
        <v>441</v>
      </c>
      <c r="Y27" s="6" t="s">
        <v>516</v>
      </c>
      <c r="Z27" s="35" t="s">
        <v>582</v>
      </c>
    </row>
    <row r="28" spans="1:26" s="7" customFormat="1" ht="94.5" customHeight="1" x14ac:dyDescent="0.2">
      <c r="A28" s="12">
        <v>19</v>
      </c>
      <c r="B28" s="12" t="s">
        <v>288</v>
      </c>
      <c r="C28" s="13" t="s">
        <v>31</v>
      </c>
      <c r="D28" s="22" t="s">
        <v>297</v>
      </c>
      <c r="E28" s="24" t="s">
        <v>34</v>
      </c>
      <c r="F28" s="15" t="s">
        <v>41</v>
      </c>
      <c r="G28" s="5" t="s">
        <v>86</v>
      </c>
      <c r="H28" s="5" t="s">
        <v>87</v>
      </c>
      <c r="I28" s="19" t="s">
        <v>291</v>
      </c>
      <c r="J28" s="5" t="s">
        <v>215</v>
      </c>
      <c r="K28" s="5" t="s">
        <v>27</v>
      </c>
      <c r="L28" s="19" t="s">
        <v>279</v>
      </c>
      <c r="M28" s="26">
        <v>2</v>
      </c>
      <c r="N28" s="4">
        <v>1.3000000000000001E-2</v>
      </c>
      <c r="O28" s="61">
        <v>1</v>
      </c>
      <c r="P28" s="61">
        <v>1</v>
      </c>
      <c r="Q28" s="61">
        <v>1</v>
      </c>
      <c r="R28" s="61">
        <v>1</v>
      </c>
      <c r="S28" s="53">
        <f t="shared" ref="S28:S38" si="3">SUM(O28:R28)</f>
        <v>4</v>
      </c>
      <c r="T28" s="52" t="s">
        <v>284</v>
      </c>
      <c r="U28" s="34">
        <f t="shared" si="0"/>
        <v>2</v>
      </c>
      <c r="V28" s="14">
        <f t="shared" si="1"/>
        <v>1.3000000000000001E-2</v>
      </c>
      <c r="W28" s="35" t="s">
        <v>442</v>
      </c>
      <c r="X28" s="35" t="s">
        <v>443</v>
      </c>
      <c r="Y28" s="6" t="s">
        <v>517</v>
      </c>
      <c r="Z28" s="35" t="s">
        <v>583</v>
      </c>
    </row>
    <row r="29" spans="1:26" s="7" customFormat="1" ht="94.5" customHeight="1" x14ac:dyDescent="0.2">
      <c r="A29" s="12">
        <v>20</v>
      </c>
      <c r="B29" s="12" t="s">
        <v>288</v>
      </c>
      <c r="C29" s="13" t="s">
        <v>31</v>
      </c>
      <c r="D29" s="22" t="s">
        <v>297</v>
      </c>
      <c r="E29" s="24" t="s">
        <v>34</v>
      </c>
      <c r="F29" s="15" t="s">
        <v>41</v>
      </c>
      <c r="G29" s="5" t="s">
        <v>88</v>
      </c>
      <c r="H29" s="5" t="s">
        <v>89</v>
      </c>
      <c r="I29" s="19" t="s">
        <v>290</v>
      </c>
      <c r="J29" s="5" t="s">
        <v>216</v>
      </c>
      <c r="K29" s="5" t="s">
        <v>27</v>
      </c>
      <c r="L29" s="19" t="s">
        <v>279</v>
      </c>
      <c r="M29" s="27">
        <v>5000</v>
      </c>
      <c r="N29" s="4">
        <v>1.3000000000000001E-2</v>
      </c>
      <c r="O29" s="62">
        <v>459</v>
      </c>
      <c r="P29" s="62">
        <v>1631</v>
      </c>
      <c r="Q29" s="62">
        <v>2480</v>
      </c>
      <c r="R29" s="62">
        <v>3236</v>
      </c>
      <c r="S29" s="53">
        <f t="shared" si="3"/>
        <v>7806</v>
      </c>
      <c r="T29" s="52" t="s">
        <v>284</v>
      </c>
      <c r="U29" s="34">
        <f t="shared" si="0"/>
        <v>1.5611999999999999</v>
      </c>
      <c r="V29" s="14">
        <f t="shared" si="1"/>
        <v>1.3000000000000001E-2</v>
      </c>
      <c r="W29" s="35" t="s">
        <v>444</v>
      </c>
      <c r="X29" s="35" t="s">
        <v>445</v>
      </c>
      <c r="Y29" s="6" t="s">
        <v>444</v>
      </c>
      <c r="Z29" s="35" t="s">
        <v>584</v>
      </c>
    </row>
    <row r="30" spans="1:26" s="7" customFormat="1" ht="94.5" customHeight="1" x14ac:dyDescent="0.2">
      <c r="A30" s="12">
        <v>21</v>
      </c>
      <c r="B30" s="12" t="s">
        <v>288</v>
      </c>
      <c r="C30" s="13" t="s">
        <v>31</v>
      </c>
      <c r="D30" s="22" t="s">
        <v>297</v>
      </c>
      <c r="E30" s="24" t="s">
        <v>34</v>
      </c>
      <c r="F30" s="15" t="s">
        <v>41</v>
      </c>
      <c r="G30" s="5" t="s">
        <v>90</v>
      </c>
      <c r="H30" s="5" t="s">
        <v>91</v>
      </c>
      <c r="I30" s="19" t="s">
        <v>290</v>
      </c>
      <c r="J30" s="5" t="s">
        <v>217</v>
      </c>
      <c r="K30" s="5" t="s">
        <v>27</v>
      </c>
      <c r="L30" s="19" t="s">
        <v>279</v>
      </c>
      <c r="M30" s="26">
        <v>10</v>
      </c>
      <c r="N30" s="4">
        <v>1.3000000000000001E-2</v>
      </c>
      <c r="O30" s="61">
        <v>1</v>
      </c>
      <c r="P30" s="61">
        <v>3</v>
      </c>
      <c r="Q30" s="61">
        <v>3</v>
      </c>
      <c r="R30" s="61">
        <v>4</v>
      </c>
      <c r="S30" s="53">
        <f t="shared" si="3"/>
        <v>11</v>
      </c>
      <c r="T30" s="52" t="s">
        <v>284</v>
      </c>
      <c r="U30" s="34">
        <f t="shared" si="0"/>
        <v>1.1000000000000001</v>
      </c>
      <c r="V30" s="14">
        <f t="shared" si="1"/>
        <v>1.3000000000000001E-2</v>
      </c>
      <c r="W30" s="35" t="s">
        <v>446</v>
      </c>
      <c r="X30" s="35" t="s">
        <v>447</v>
      </c>
      <c r="Y30" s="6" t="s">
        <v>518</v>
      </c>
      <c r="Z30" s="35" t="s">
        <v>585</v>
      </c>
    </row>
    <row r="31" spans="1:26" s="7" customFormat="1" ht="94.5" customHeight="1" x14ac:dyDescent="0.2">
      <c r="A31" s="12">
        <v>22</v>
      </c>
      <c r="B31" s="12" t="s">
        <v>288</v>
      </c>
      <c r="C31" s="13" t="s">
        <v>31</v>
      </c>
      <c r="D31" s="22" t="s">
        <v>298</v>
      </c>
      <c r="E31" s="24" t="s">
        <v>35</v>
      </c>
      <c r="F31" s="15" t="s">
        <v>42</v>
      </c>
      <c r="G31" s="5" t="s">
        <v>92</v>
      </c>
      <c r="H31" s="5" t="s">
        <v>93</v>
      </c>
      <c r="I31" s="19" t="s">
        <v>291</v>
      </c>
      <c r="J31" s="5" t="s">
        <v>218</v>
      </c>
      <c r="K31" s="5" t="s">
        <v>27</v>
      </c>
      <c r="L31" s="19" t="s">
        <v>279</v>
      </c>
      <c r="M31" s="25">
        <v>400000000</v>
      </c>
      <c r="N31" s="4">
        <v>3.2500000000000001E-2</v>
      </c>
      <c r="O31" s="41">
        <v>65383000</v>
      </c>
      <c r="P31" s="41">
        <v>157733000</v>
      </c>
      <c r="Q31" s="41">
        <v>63005000</v>
      </c>
      <c r="R31" s="41">
        <v>108478000</v>
      </c>
      <c r="S31" s="58">
        <f t="shared" si="3"/>
        <v>394599000</v>
      </c>
      <c r="T31" s="52" t="s">
        <v>284</v>
      </c>
      <c r="U31" s="34">
        <f t="shared" si="0"/>
        <v>0.98649750000000003</v>
      </c>
      <c r="V31" s="14">
        <f t="shared" si="1"/>
        <v>3.2061168750000001E-2</v>
      </c>
      <c r="W31" s="6" t="s">
        <v>327</v>
      </c>
      <c r="X31" s="6" t="s">
        <v>327</v>
      </c>
      <c r="Y31" s="6" t="s">
        <v>472</v>
      </c>
      <c r="Z31" s="35" t="s">
        <v>472</v>
      </c>
    </row>
    <row r="32" spans="1:26" s="7" customFormat="1" ht="94.5" customHeight="1" x14ac:dyDescent="0.2">
      <c r="A32" s="12">
        <v>23</v>
      </c>
      <c r="B32" s="12" t="s">
        <v>288</v>
      </c>
      <c r="C32" s="13" t="s">
        <v>31</v>
      </c>
      <c r="D32" s="22" t="s">
        <v>298</v>
      </c>
      <c r="E32" s="24" t="s">
        <v>35</v>
      </c>
      <c r="F32" s="15" t="s">
        <v>42</v>
      </c>
      <c r="G32" s="5" t="s">
        <v>94</v>
      </c>
      <c r="H32" s="5" t="s">
        <v>95</v>
      </c>
      <c r="I32" s="19" t="s">
        <v>290</v>
      </c>
      <c r="J32" s="5" t="s">
        <v>219</v>
      </c>
      <c r="K32" s="5" t="s">
        <v>27</v>
      </c>
      <c r="L32" s="19" t="s">
        <v>279</v>
      </c>
      <c r="M32" s="26">
        <v>1</v>
      </c>
      <c r="N32" s="4">
        <v>1.3000000000000001E-2</v>
      </c>
      <c r="O32" s="36">
        <v>0</v>
      </c>
      <c r="P32" s="36">
        <v>0</v>
      </c>
      <c r="Q32" s="36">
        <v>0</v>
      </c>
      <c r="R32" s="36">
        <v>1</v>
      </c>
      <c r="S32" s="53">
        <f t="shared" si="3"/>
        <v>1</v>
      </c>
      <c r="T32" s="52" t="s">
        <v>284</v>
      </c>
      <c r="U32" s="34">
        <f t="shared" si="0"/>
        <v>1</v>
      </c>
      <c r="V32" s="14">
        <f t="shared" si="1"/>
        <v>1.3000000000000001E-2</v>
      </c>
      <c r="W32" s="6" t="s">
        <v>328</v>
      </c>
      <c r="X32" s="6" t="s">
        <v>328</v>
      </c>
      <c r="Y32" s="6" t="s">
        <v>328</v>
      </c>
      <c r="Z32" s="35" t="s">
        <v>541</v>
      </c>
    </row>
    <row r="33" spans="1:26" s="7" customFormat="1" ht="94.5" customHeight="1" x14ac:dyDescent="0.2">
      <c r="A33" s="12">
        <v>24</v>
      </c>
      <c r="B33" s="12" t="s">
        <v>288</v>
      </c>
      <c r="C33" s="13" t="s">
        <v>31</v>
      </c>
      <c r="D33" s="22" t="s">
        <v>298</v>
      </c>
      <c r="E33" s="24" t="s">
        <v>35</v>
      </c>
      <c r="F33" s="15" t="s">
        <v>42</v>
      </c>
      <c r="G33" s="5" t="s">
        <v>96</v>
      </c>
      <c r="H33" s="5" t="s">
        <v>97</v>
      </c>
      <c r="I33" s="19" t="s">
        <v>291</v>
      </c>
      <c r="J33" s="5" t="s">
        <v>220</v>
      </c>
      <c r="K33" s="5" t="s">
        <v>27</v>
      </c>
      <c r="L33" s="19" t="s">
        <v>279</v>
      </c>
      <c r="M33" s="27">
        <v>8600</v>
      </c>
      <c r="N33" s="4">
        <v>1.3000000000000001E-2</v>
      </c>
      <c r="O33" s="39">
        <v>2160</v>
      </c>
      <c r="P33" s="39">
        <v>2160</v>
      </c>
      <c r="Q33" s="39">
        <v>2160</v>
      </c>
      <c r="R33" s="39">
        <v>2160</v>
      </c>
      <c r="S33" s="56">
        <f t="shared" si="3"/>
        <v>8640</v>
      </c>
      <c r="T33" s="52" t="s">
        <v>284</v>
      </c>
      <c r="U33" s="34">
        <f t="shared" si="0"/>
        <v>1.0046511627906978</v>
      </c>
      <c r="V33" s="14">
        <f t="shared" si="1"/>
        <v>1.3000000000000001E-2</v>
      </c>
      <c r="W33" s="6" t="s">
        <v>329</v>
      </c>
      <c r="X33" s="6" t="s">
        <v>329</v>
      </c>
      <c r="Y33" s="6" t="s">
        <v>329</v>
      </c>
      <c r="Z33" s="35" t="s">
        <v>542</v>
      </c>
    </row>
    <row r="34" spans="1:26" s="7" customFormat="1" ht="94.5" customHeight="1" x14ac:dyDescent="0.2">
      <c r="A34" s="12">
        <v>25</v>
      </c>
      <c r="B34" s="12" t="s">
        <v>288</v>
      </c>
      <c r="C34" s="13" t="s">
        <v>31</v>
      </c>
      <c r="D34" s="22" t="s">
        <v>298</v>
      </c>
      <c r="E34" s="24" t="s">
        <v>35</v>
      </c>
      <c r="F34" s="15" t="s">
        <v>42</v>
      </c>
      <c r="G34" s="5" t="s">
        <v>98</v>
      </c>
      <c r="H34" s="5" t="s">
        <v>99</v>
      </c>
      <c r="I34" s="19" t="s">
        <v>290</v>
      </c>
      <c r="J34" s="5" t="s">
        <v>98</v>
      </c>
      <c r="K34" s="5" t="s">
        <v>27</v>
      </c>
      <c r="L34" s="19" t="s">
        <v>279</v>
      </c>
      <c r="M34" s="26">
        <v>15</v>
      </c>
      <c r="N34" s="4">
        <v>2.6000000000000002E-2</v>
      </c>
      <c r="O34" s="43">
        <v>0</v>
      </c>
      <c r="P34" s="43">
        <v>0</v>
      </c>
      <c r="Q34" s="43">
        <v>10</v>
      </c>
      <c r="R34" s="36">
        <v>4</v>
      </c>
      <c r="S34" s="53">
        <f t="shared" si="3"/>
        <v>14</v>
      </c>
      <c r="T34" s="52" t="s">
        <v>284</v>
      </c>
      <c r="U34" s="34">
        <f t="shared" si="0"/>
        <v>0.93333333333333335</v>
      </c>
      <c r="V34" s="14">
        <f t="shared" si="1"/>
        <v>2.4266666666666669E-2</v>
      </c>
      <c r="W34" s="6" t="s">
        <v>334</v>
      </c>
      <c r="X34" s="6" t="s">
        <v>334</v>
      </c>
      <c r="Y34" s="35" t="s">
        <v>544</v>
      </c>
      <c r="Z34" s="35" t="s">
        <v>543</v>
      </c>
    </row>
    <row r="35" spans="1:26" s="7" customFormat="1" ht="159.75" customHeight="1" x14ac:dyDescent="0.2">
      <c r="A35" s="12">
        <v>26</v>
      </c>
      <c r="B35" s="12" t="s">
        <v>288</v>
      </c>
      <c r="C35" s="13" t="s">
        <v>31</v>
      </c>
      <c r="D35" s="22" t="s">
        <v>297</v>
      </c>
      <c r="E35" s="24" t="s">
        <v>36</v>
      </c>
      <c r="F35" s="15" t="s">
        <v>39</v>
      </c>
      <c r="G35" s="5" t="s">
        <v>100</v>
      </c>
      <c r="H35" s="5" t="s">
        <v>101</v>
      </c>
      <c r="I35" s="19" t="s">
        <v>290</v>
      </c>
      <c r="J35" s="5" t="s">
        <v>221</v>
      </c>
      <c r="K35" s="5" t="s">
        <v>27</v>
      </c>
      <c r="L35" s="19" t="s">
        <v>279</v>
      </c>
      <c r="M35" s="26">
        <v>10</v>
      </c>
      <c r="N35" s="4">
        <v>1.3000000000000001E-2</v>
      </c>
      <c r="O35" s="36">
        <v>3</v>
      </c>
      <c r="P35" s="36">
        <v>1</v>
      </c>
      <c r="Q35" s="36">
        <v>3</v>
      </c>
      <c r="R35" s="36">
        <v>7</v>
      </c>
      <c r="S35" s="53">
        <f t="shared" si="3"/>
        <v>14</v>
      </c>
      <c r="T35" s="52" t="s">
        <v>284</v>
      </c>
      <c r="U35" s="34">
        <f t="shared" si="0"/>
        <v>1.4</v>
      </c>
      <c r="V35" s="14">
        <f t="shared" si="1"/>
        <v>1.3000000000000001E-2</v>
      </c>
      <c r="W35" s="6" t="s">
        <v>389</v>
      </c>
      <c r="X35" s="6" t="s">
        <v>468</v>
      </c>
      <c r="Y35" s="35" t="s">
        <v>489</v>
      </c>
      <c r="Z35" s="6" t="s">
        <v>550</v>
      </c>
    </row>
    <row r="36" spans="1:26" s="7" customFormat="1" ht="120" customHeight="1" x14ac:dyDescent="0.2">
      <c r="A36" s="12">
        <v>27</v>
      </c>
      <c r="B36" s="12" t="s">
        <v>288</v>
      </c>
      <c r="C36" s="13" t="s">
        <v>31</v>
      </c>
      <c r="D36" s="22" t="s">
        <v>297</v>
      </c>
      <c r="E36" s="24" t="s">
        <v>36</v>
      </c>
      <c r="F36" s="15" t="s">
        <v>39</v>
      </c>
      <c r="G36" s="5" t="s">
        <v>102</v>
      </c>
      <c r="H36" s="5" t="s">
        <v>103</v>
      </c>
      <c r="I36" s="19" t="s">
        <v>290</v>
      </c>
      <c r="J36" s="5" t="s">
        <v>222</v>
      </c>
      <c r="K36" s="5" t="s">
        <v>27</v>
      </c>
      <c r="L36" s="19" t="s">
        <v>279</v>
      </c>
      <c r="M36" s="51">
        <v>200</v>
      </c>
      <c r="N36" s="4">
        <v>1.95E-2</v>
      </c>
      <c r="O36" s="39">
        <v>20</v>
      </c>
      <c r="P36" s="39">
        <v>30</v>
      </c>
      <c r="Q36" s="39">
        <v>60</v>
      </c>
      <c r="R36" s="39">
        <v>400</v>
      </c>
      <c r="S36" s="56">
        <f t="shared" si="3"/>
        <v>510</v>
      </c>
      <c r="T36" s="52" t="s">
        <v>284</v>
      </c>
      <c r="U36" s="34">
        <f t="shared" si="0"/>
        <v>2.5499999999999998</v>
      </c>
      <c r="V36" s="14">
        <f t="shared" si="1"/>
        <v>1.95E-2</v>
      </c>
      <c r="W36" s="6" t="s">
        <v>390</v>
      </c>
      <c r="X36" s="6" t="s">
        <v>551</v>
      </c>
      <c r="Y36" s="6" t="s">
        <v>490</v>
      </c>
      <c r="Z36" s="6" t="s">
        <v>552</v>
      </c>
    </row>
    <row r="37" spans="1:26" s="7" customFormat="1" ht="142.5" customHeight="1" x14ac:dyDescent="0.2">
      <c r="A37" s="12">
        <v>28</v>
      </c>
      <c r="B37" s="12" t="s">
        <v>288</v>
      </c>
      <c r="C37" s="13" t="s">
        <v>31</v>
      </c>
      <c r="D37" s="22" t="s">
        <v>297</v>
      </c>
      <c r="E37" s="24" t="s">
        <v>36</v>
      </c>
      <c r="F37" s="15" t="s">
        <v>39</v>
      </c>
      <c r="G37" s="5" t="s">
        <v>104</v>
      </c>
      <c r="H37" s="5" t="s">
        <v>105</v>
      </c>
      <c r="I37" s="19" t="s">
        <v>291</v>
      </c>
      <c r="J37" s="5" t="s">
        <v>223</v>
      </c>
      <c r="K37" s="5" t="s">
        <v>27</v>
      </c>
      <c r="L37" s="19" t="s">
        <v>279</v>
      </c>
      <c r="M37" s="26">
        <v>6</v>
      </c>
      <c r="N37" s="4">
        <v>1.3000000000000001E-2</v>
      </c>
      <c r="O37" s="36">
        <v>0</v>
      </c>
      <c r="P37" s="36">
        <v>0</v>
      </c>
      <c r="Q37" s="36">
        <v>5</v>
      </c>
      <c r="R37" s="36">
        <v>10</v>
      </c>
      <c r="S37" s="53">
        <f t="shared" si="3"/>
        <v>15</v>
      </c>
      <c r="T37" s="52" t="s">
        <v>284</v>
      </c>
      <c r="U37" s="34">
        <f t="shared" si="0"/>
        <v>2.5</v>
      </c>
      <c r="V37" s="14">
        <f t="shared" si="1"/>
        <v>1.3000000000000001E-2</v>
      </c>
      <c r="W37" s="35" t="s">
        <v>427</v>
      </c>
      <c r="X37" s="35" t="s">
        <v>428</v>
      </c>
      <c r="Y37" s="35" t="s">
        <v>491</v>
      </c>
      <c r="Z37" s="6" t="s">
        <v>553</v>
      </c>
    </row>
    <row r="38" spans="1:26" s="7" customFormat="1" ht="94.5" customHeight="1" x14ac:dyDescent="0.2">
      <c r="A38" s="12">
        <v>29</v>
      </c>
      <c r="B38" s="12" t="s">
        <v>288</v>
      </c>
      <c r="C38" s="13" t="s">
        <v>31</v>
      </c>
      <c r="D38" s="22" t="s">
        <v>297</v>
      </c>
      <c r="E38" s="24" t="s">
        <v>36</v>
      </c>
      <c r="F38" s="15" t="s">
        <v>43</v>
      </c>
      <c r="G38" s="5" t="s">
        <v>106</v>
      </c>
      <c r="H38" s="5" t="s">
        <v>107</v>
      </c>
      <c r="I38" s="19" t="s">
        <v>290</v>
      </c>
      <c r="J38" s="5" t="s">
        <v>224</v>
      </c>
      <c r="K38" s="5" t="s">
        <v>27</v>
      </c>
      <c r="L38" s="19" t="s">
        <v>279</v>
      </c>
      <c r="M38" s="26">
        <v>4</v>
      </c>
      <c r="N38" s="4">
        <v>1.95E-2</v>
      </c>
      <c r="O38" s="36">
        <v>1</v>
      </c>
      <c r="P38" s="36">
        <v>1</v>
      </c>
      <c r="Q38" s="36">
        <v>0</v>
      </c>
      <c r="R38" s="36">
        <v>3</v>
      </c>
      <c r="S38" s="53">
        <f t="shared" si="3"/>
        <v>5</v>
      </c>
      <c r="T38" s="52" t="s">
        <v>284</v>
      </c>
      <c r="U38" s="18">
        <f t="shared" si="0"/>
        <v>1.25</v>
      </c>
      <c r="V38" s="14">
        <f t="shared" si="1"/>
        <v>1.95E-2</v>
      </c>
      <c r="W38" s="6" t="s">
        <v>363</v>
      </c>
      <c r="X38" s="6" t="s">
        <v>364</v>
      </c>
      <c r="Y38" s="70" t="s">
        <v>526</v>
      </c>
      <c r="Z38" s="70" t="s">
        <v>527</v>
      </c>
    </row>
    <row r="39" spans="1:26" s="7" customFormat="1" ht="94.5" customHeight="1" x14ac:dyDescent="0.2">
      <c r="A39" s="12">
        <v>30</v>
      </c>
      <c r="B39" s="12" t="s">
        <v>288</v>
      </c>
      <c r="C39" s="13" t="s">
        <v>31</v>
      </c>
      <c r="D39" s="22" t="s">
        <v>296</v>
      </c>
      <c r="E39" s="24" t="s">
        <v>37</v>
      </c>
      <c r="F39" s="15" t="s">
        <v>44</v>
      </c>
      <c r="G39" s="5" t="s">
        <v>108</v>
      </c>
      <c r="H39" s="5" t="s">
        <v>109</v>
      </c>
      <c r="I39" s="19" t="s">
        <v>290</v>
      </c>
      <c r="J39" s="5" t="s">
        <v>225</v>
      </c>
      <c r="K39" s="5" t="s">
        <v>27</v>
      </c>
      <c r="L39" s="19" t="s">
        <v>279</v>
      </c>
      <c r="M39" s="30">
        <v>0.7</v>
      </c>
      <c r="N39" s="4">
        <v>1.3000000000000001E-2</v>
      </c>
      <c r="O39" s="37">
        <v>0</v>
      </c>
      <c r="P39" s="37">
        <v>0.82</v>
      </c>
      <c r="Q39" s="37">
        <v>0</v>
      </c>
      <c r="R39" s="37">
        <v>0.9</v>
      </c>
      <c r="S39" s="54">
        <f>+MAX(O39:R39)</f>
        <v>0.9</v>
      </c>
      <c r="T39" s="52" t="s">
        <v>282</v>
      </c>
      <c r="U39" s="18">
        <f t="shared" si="0"/>
        <v>1.2857142857142858</v>
      </c>
      <c r="V39" s="14">
        <f t="shared" si="1"/>
        <v>1.3000000000000001E-2</v>
      </c>
      <c r="W39" s="6" t="s">
        <v>365</v>
      </c>
      <c r="X39" s="6" t="s">
        <v>366</v>
      </c>
      <c r="Y39" s="6" t="s">
        <v>493</v>
      </c>
      <c r="Z39" s="35" t="s">
        <v>595</v>
      </c>
    </row>
    <row r="40" spans="1:26" s="7" customFormat="1" ht="94.5" customHeight="1" x14ac:dyDescent="0.2">
      <c r="A40" s="12">
        <v>31</v>
      </c>
      <c r="B40" s="12" t="s">
        <v>288</v>
      </c>
      <c r="C40" s="13" t="s">
        <v>31</v>
      </c>
      <c r="D40" s="22" t="s">
        <v>296</v>
      </c>
      <c r="E40" s="24" t="s">
        <v>37</v>
      </c>
      <c r="F40" s="15" t="s">
        <v>44</v>
      </c>
      <c r="G40" s="5" t="s">
        <v>110</v>
      </c>
      <c r="H40" s="5" t="s">
        <v>111</v>
      </c>
      <c r="I40" s="19" t="s">
        <v>290</v>
      </c>
      <c r="J40" s="5" t="s">
        <v>226</v>
      </c>
      <c r="K40" s="5" t="s">
        <v>27</v>
      </c>
      <c r="L40" s="19" t="s">
        <v>280</v>
      </c>
      <c r="M40" s="30">
        <v>0.8</v>
      </c>
      <c r="N40" s="4">
        <v>1.3000000000000001E-2</v>
      </c>
      <c r="O40" s="37">
        <v>0</v>
      </c>
      <c r="P40" s="37">
        <v>0.41</v>
      </c>
      <c r="Q40" s="37">
        <v>0.74329999999999996</v>
      </c>
      <c r="R40" s="37">
        <v>0.9</v>
      </c>
      <c r="S40" s="54">
        <f>+MAX(O40:R40)</f>
        <v>0.9</v>
      </c>
      <c r="T40" s="52" t="s">
        <v>282</v>
      </c>
      <c r="U40" s="18">
        <f t="shared" si="0"/>
        <v>1.125</v>
      </c>
      <c r="V40" s="14">
        <f t="shared" si="1"/>
        <v>1.3000000000000001E-2</v>
      </c>
      <c r="W40" s="6" t="s">
        <v>367</v>
      </c>
      <c r="X40" s="6" t="s">
        <v>368</v>
      </c>
      <c r="Y40" s="6" t="s">
        <v>494</v>
      </c>
      <c r="Z40" s="35" t="s">
        <v>596</v>
      </c>
    </row>
    <row r="41" spans="1:26" s="7" customFormat="1" ht="94.5" customHeight="1" x14ac:dyDescent="0.2">
      <c r="A41" s="12">
        <v>32</v>
      </c>
      <c r="B41" s="12" t="s">
        <v>288</v>
      </c>
      <c r="C41" s="13" t="s">
        <v>31</v>
      </c>
      <c r="D41" s="22" t="s">
        <v>296</v>
      </c>
      <c r="E41" s="24" t="s">
        <v>37</v>
      </c>
      <c r="F41" s="15" t="s">
        <v>44</v>
      </c>
      <c r="G41" s="5" t="s">
        <v>112</v>
      </c>
      <c r="H41" s="5" t="s">
        <v>113</v>
      </c>
      <c r="I41" s="19" t="s">
        <v>291</v>
      </c>
      <c r="J41" s="5" t="s">
        <v>227</v>
      </c>
      <c r="K41" s="5" t="s">
        <v>27</v>
      </c>
      <c r="L41" s="19" t="s">
        <v>279</v>
      </c>
      <c r="M41" s="30">
        <v>0.6</v>
      </c>
      <c r="N41" s="4">
        <v>1.3000000000000001E-2</v>
      </c>
      <c r="O41" s="37">
        <v>1</v>
      </c>
      <c r="P41" s="37">
        <v>1</v>
      </c>
      <c r="Q41" s="37">
        <v>1</v>
      </c>
      <c r="R41" s="37">
        <v>1</v>
      </c>
      <c r="S41" s="54">
        <f>+AVERAGE(O41:R41)</f>
        <v>1</v>
      </c>
      <c r="T41" s="52" t="s">
        <v>286</v>
      </c>
      <c r="U41" s="18">
        <f t="shared" si="0"/>
        <v>1.6666666666666667</v>
      </c>
      <c r="V41" s="14">
        <f t="shared" si="1"/>
        <v>1.3000000000000001E-2</v>
      </c>
      <c r="W41" s="6" t="s">
        <v>369</v>
      </c>
      <c r="X41" s="6" t="s">
        <v>370</v>
      </c>
      <c r="Y41" s="6" t="s">
        <v>495</v>
      </c>
      <c r="Z41" s="35" t="s">
        <v>597</v>
      </c>
    </row>
    <row r="42" spans="1:26" s="7" customFormat="1" ht="94.5" customHeight="1" x14ac:dyDescent="0.2">
      <c r="A42" s="12">
        <v>33</v>
      </c>
      <c r="B42" s="12" t="s">
        <v>288</v>
      </c>
      <c r="C42" s="13" t="s">
        <v>31</v>
      </c>
      <c r="D42" s="22" t="s">
        <v>295</v>
      </c>
      <c r="E42" s="24" t="s">
        <v>38</v>
      </c>
      <c r="F42" s="15" t="s">
        <v>43</v>
      </c>
      <c r="G42" s="5" t="s">
        <v>114</v>
      </c>
      <c r="H42" s="5" t="s">
        <v>115</v>
      </c>
      <c r="I42" s="19" t="s">
        <v>291</v>
      </c>
      <c r="J42" s="5" t="s">
        <v>228</v>
      </c>
      <c r="K42" s="5" t="s">
        <v>27</v>
      </c>
      <c r="L42" s="19" t="s">
        <v>280</v>
      </c>
      <c r="M42" s="26" t="s">
        <v>272</v>
      </c>
      <c r="N42" s="4">
        <v>6.5000000000000006E-3</v>
      </c>
      <c r="O42" s="39">
        <v>618235789.53000009</v>
      </c>
      <c r="P42" s="39">
        <v>-1497299338.1499996</v>
      </c>
      <c r="Q42" s="39">
        <v>-2558001336</v>
      </c>
      <c r="R42" s="39">
        <v>646562613</v>
      </c>
      <c r="S42" s="56">
        <f>+R42</f>
        <v>646562613</v>
      </c>
      <c r="T42" s="52" t="s">
        <v>285</v>
      </c>
      <c r="U42" s="82">
        <f>+IF(S42&gt;0,100%,0)</f>
        <v>1</v>
      </c>
      <c r="V42" s="14">
        <f t="shared" ref="V42:V73" si="4">+IF(U42&lt;=100%,U42*N42,N42)</f>
        <v>6.5000000000000006E-3</v>
      </c>
      <c r="W42" s="6" t="s">
        <v>345</v>
      </c>
      <c r="X42" s="6" t="s">
        <v>346</v>
      </c>
      <c r="Y42" s="6" t="s">
        <v>528</v>
      </c>
      <c r="Z42" s="35" t="s">
        <v>607</v>
      </c>
    </row>
    <row r="43" spans="1:26" s="7" customFormat="1" ht="94.5" customHeight="1" x14ac:dyDescent="0.2">
      <c r="A43" s="12">
        <v>34</v>
      </c>
      <c r="B43" s="12" t="s">
        <v>288</v>
      </c>
      <c r="C43" s="13" t="s">
        <v>31</v>
      </c>
      <c r="D43" s="22" t="s">
        <v>295</v>
      </c>
      <c r="E43" s="24" t="s">
        <v>38</v>
      </c>
      <c r="F43" s="15" t="s">
        <v>43</v>
      </c>
      <c r="G43" s="5" t="s">
        <v>116</v>
      </c>
      <c r="H43" s="5" t="s">
        <v>117</v>
      </c>
      <c r="I43" s="19" t="s">
        <v>291</v>
      </c>
      <c r="J43" s="5" t="s">
        <v>229</v>
      </c>
      <c r="K43" s="5" t="s">
        <v>27</v>
      </c>
      <c r="L43" s="19" t="s">
        <v>280</v>
      </c>
      <c r="M43" s="26" t="s">
        <v>273</v>
      </c>
      <c r="N43" s="4">
        <v>6.5000000000000006E-3</v>
      </c>
      <c r="O43" s="44">
        <v>0.10257711425296102</v>
      </c>
      <c r="P43" s="44">
        <v>-0.16391713657230725</v>
      </c>
      <c r="Q43" s="44">
        <v>-0.16968788789602929</v>
      </c>
      <c r="R43" s="44">
        <v>2.4E-2</v>
      </c>
      <c r="S43" s="59">
        <f>+R43</f>
        <v>2.4E-2</v>
      </c>
      <c r="T43" s="52" t="s">
        <v>285</v>
      </c>
      <c r="U43" s="34">
        <f>+IF(S43&gt;26%,100%,S43/26%)</f>
        <v>9.2307692307692313E-2</v>
      </c>
      <c r="V43" s="14">
        <f t="shared" si="4"/>
        <v>6.0000000000000006E-4</v>
      </c>
      <c r="W43" s="6" t="s">
        <v>347</v>
      </c>
      <c r="X43" s="6" t="s">
        <v>348</v>
      </c>
      <c r="Y43" s="6" t="s">
        <v>529</v>
      </c>
      <c r="Z43" s="35" t="s">
        <v>644</v>
      </c>
    </row>
    <row r="44" spans="1:26" s="7" customFormat="1" ht="94.5" customHeight="1" x14ac:dyDescent="0.2">
      <c r="A44" s="12">
        <v>35</v>
      </c>
      <c r="B44" s="12" t="s">
        <v>288</v>
      </c>
      <c r="C44" s="13" t="s">
        <v>31</v>
      </c>
      <c r="D44" s="22" t="s">
        <v>295</v>
      </c>
      <c r="E44" s="24" t="s">
        <v>38</v>
      </c>
      <c r="F44" s="15" t="s">
        <v>43</v>
      </c>
      <c r="G44" s="5" t="s">
        <v>118</v>
      </c>
      <c r="H44" s="5" t="s">
        <v>119</v>
      </c>
      <c r="I44" s="19" t="s">
        <v>291</v>
      </c>
      <c r="J44" s="5" t="s">
        <v>230</v>
      </c>
      <c r="K44" s="5" t="s">
        <v>27</v>
      </c>
      <c r="L44" s="19" t="s">
        <v>280</v>
      </c>
      <c r="M44" s="26" t="s">
        <v>274</v>
      </c>
      <c r="N44" s="4">
        <v>6.5000000000000006E-3</v>
      </c>
      <c r="O44" s="44">
        <v>0.28673937932384597</v>
      </c>
      <c r="P44" s="44">
        <v>0.36259072731034264</v>
      </c>
      <c r="Q44" s="44">
        <v>0.35815291981208858</v>
      </c>
      <c r="R44" s="44">
        <v>0.29699999999999999</v>
      </c>
      <c r="S44" s="59">
        <f>+IF(R44&lt;&gt;"",R44,IF(Q44&lt;&gt;"",Q44,IF(P44&lt;&gt;"",P44,O44)))</f>
        <v>0.29699999999999999</v>
      </c>
      <c r="T44" s="52" t="s">
        <v>285</v>
      </c>
      <c r="U44" s="34">
        <f>+IF(S44&lt;=26%,100%,26%/S44)</f>
        <v>0.87542087542087554</v>
      </c>
      <c r="V44" s="14">
        <f t="shared" si="4"/>
        <v>5.6902356902356916E-3</v>
      </c>
      <c r="W44" s="6" t="s">
        <v>347</v>
      </c>
      <c r="X44" s="6" t="s">
        <v>349</v>
      </c>
      <c r="Y44" s="6" t="s">
        <v>530</v>
      </c>
      <c r="Z44" s="35" t="s">
        <v>608</v>
      </c>
    </row>
    <row r="45" spans="1:26" s="7" customFormat="1" ht="94.5" customHeight="1" x14ac:dyDescent="0.2">
      <c r="A45" s="12">
        <v>36</v>
      </c>
      <c r="B45" s="12" t="s">
        <v>288</v>
      </c>
      <c r="C45" s="13" t="s">
        <v>31</v>
      </c>
      <c r="D45" s="22" t="s">
        <v>295</v>
      </c>
      <c r="E45" s="24" t="s">
        <v>38</v>
      </c>
      <c r="F45" s="15" t="s">
        <v>43</v>
      </c>
      <c r="G45" s="5" t="s">
        <v>120</v>
      </c>
      <c r="H45" s="5" t="s">
        <v>121</v>
      </c>
      <c r="I45" s="19" t="s">
        <v>291</v>
      </c>
      <c r="J45" s="5" t="s">
        <v>231</v>
      </c>
      <c r="K45" s="5" t="s">
        <v>27</v>
      </c>
      <c r="L45" s="19" t="s">
        <v>280</v>
      </c>
      <c r="M45" s="26" t="s">
        <v>275</v>
      </c>
      <c r="N45" s="4">
        <v>3.2500000000000003E-3</v>
      </c>
      <c r="O45" s="44">
        <v>0.17966049104275386</v>
      </c>
      <c r="P45" s="44">
        <v>0.36605835782580554</v>
      </c>
      <c r="Q45" s="44">
        <v>0.76349999999999996</v>
      </c>
      <c r="R45" s="44">
        <v>0.96199999999999997</v>
      </c>
      <c r="S45" s="59">
        <f>+R45</f>
        <v>0.96199999999999997</v>
      </c>
      <c r="T45" s="52" t="s">
        <v>285</v>
      </c>
      <c r="U45" s="34">
        <f>+IF(S45&gt;96%,100%,S45/96%)</f>
        <v>1</v>
      </c>
      <c r="V45" s="14">
        <f t="shared" si="4"/>
        <v>3.2500000000000003E-3</v>
      </c>
      <c r="W45" s="6" t="s">
        <v>350</v>
      </c>
      <c r="X45" s="6" t="s">
        <v>351</v>
      </c>
      <c r="Y45" s="6" t="s">
        <v>531</v>
      </c>
      <c r="Z45" s="35" t="s">
        <v>609</v>
      </c>
    </row>
    <row r="46" spans="1:26" s="7" customFormat="1" ht="94.5" customHeight="1" x14ac:dyDescent="0.2">
      <c r="A46" s="12">
        <v>37</v>
      </c>
      <c r="B46" s="12" t="s">
        <v>288</v>
      </c>
      <c r="C46" s="13" t="s">
        <v>31</v>
      </c>
      <c r="D46" s="22" t="s">
        <v>295</v>
      </c>
      <c r="E46" s="24" t="s">
        <v>38</v>
      </c>
      <c r="F46" s="15" t="s">
        <v>43</v>
      </c>
      <c r="G46" s="5" t="s">
        <v>122</v>
      </c>
      <c r="H46" s="5" t="s">
        <v>123</v>
      </c>
      <c r="I46" s="19" t="s">
        <v>291</v>
      </c>
      <c r="J46" s="5" t="s">
        <v>232</v>
      </c>
      <c r="K46" s="5" t="s">
        <v>27</v>
      </c>
      <c r="L46" s="19" t="s">
        <v>280</v>
      </c>
      <c r="M46" s="26" t="s">
        <v>276</v>
      </c>
      <c r="N46" s="4">
        <v>3.2500000000000003E-3</v>
      </c>
      <c r="O46" s="44">
        <v>0.34657359481384536</v>
      </c>
      <c r="P46" s="44">
        <v>0.50852169426357396</v>
      </c>
      <c r="Q46" s="44">
        <v>0.90700000000000003</v>
      </c>
      <c r="R46" s="44">
        <v>0.84</v>
      </c>
      <c r="S46" s="59">
        <f>+R46</f>
        <v>0.84</v>
      </c>
      <c r="T46" s="52" t="s">
        <v>285</v>
      </c>
      <c r="U46" s="34">
        <f>+IF(S46&gt;90%,100%,S46/90%)</f>
        <v>0.93333333333333324</v>
      </c>
      <c r="V46" s="14">
        <f t="shared" si="4"/>
        <v>3.0333333333333332E-3</v>
      </c>
      <c r="W46" s="6" t="s">
        <v>352</v>
      </c>
      <c r="X46" s="6" t="s">
        <v>353</v>
      </c>
      <c r="Y46" s="6" t="s">
        <v>532</v>
      </c>
      <c r="Z46" s="35" t="s">
        <v>610</v>
      </c>
    </row>
    <row r="47" spans="1:26" s="7" customFormat="1" ht="94.5" customHeight="1" x14ac:dyDescent="0.2">
      <c r="A47" s="12">
        <v>38</v>
      </c>
      <c r="B47" s="12" t="s">
        <v>288</v>
      </c>
      <c r="C47" s="13" t="s">
        <v>31</v>
      </c>
      <c r="D47" s="22" t="s">
        <v>295</v>
      </c>
      <c r="E47" s="24" t="s">
        <v>38</v>
      </c>
      <c r="F47" s="15" t="s">
        <v>43</v>
      </c>
      <c r="G47" s="5" t="s">
        <v>124</v>
      </c>
      <c r="H47" s="5" t="s">
        <v>125</v>
      </c>
      <c r="I47" s="19" t="s">
        <v>291</v>
      </c>
      <c r="J47" s="5" t="s">
        <v>233</v>
      </c>
      <c r="K47" s="5" t="s">
        <v>27</v>
      </c>
      <c r="L47" s="19" t="s">
        <v>280</v>
      </c>
      <c r="M47" s="26" t="s">
        <v>276</v>
      </c>
      <c r="N47" s="4">
        <v>6.5000000000000006E-3</v>
      </c>
      <c r="O47" s="44">
        <v>0.66814774386764075</v>
      </c>
      <c r="P47" s="44">
        <v>0.78689118668492064</v>
      </c>
      <c r="Q47" s="44">
        <v>0.86399999999999999</v>
      </c>
      <c r="R47" s="44">
        <v>0.71</v>
      </c>
      <c r="S47" s="59">
        <f>+R47</f>
        <v>0.71</v>
      </c>
      <c r="T47" s="52" t="s">
        <v>285</v>
      </c>
      <c r="U47" s="34">
        <f>+IF(S47&gt;90%,100%,S47/90%)</f>
        <v>0.78888888888888886</v>
      </c>
      <c r="V47" s="14">
        <f t="shared" si="4"/>
        <v>5.127777777777778E-3</v>
      </c>
      <c r="W47" s="6" t="s">
        <v>354</v>
      </c>
      <c r="X47" s="6" t="s">
        <v>355</v>
      </c>
      <c r="Y47" s="6" t="s">
        <v>533</v>
      </c>
      <c r="Z47" s="35" t="s">
        <v>611</v>
      </c>
    </row>
    <row r="48" spans="1:26" s="7" customFormat="1" ht="94.5" customHeight="1" x14ac:dyDescent="0.2">
      <c r="A48" s="12">
        <v>39</v>
      </c>
      <c r="B48" s="12" t="s">
        <v>288</v>
      </c>
      <c r="C48" s="13" t="s">
        <v>31</v>
      </c>
      <c r="D48" s="22" t="s">
        <v>300</v>
      </c>
      <c r="E48" s="24" t="s">
        <v>38</v>
      </c>
      <c r="F48" s="15" t="s">
        <v>45</v>
      </c>
      <c r="G48" s="5" t="s">
        <v>126</v>
      </c>
      <c r="H48" s="5" t="s">
        <v>127</v>
      </c>
      <c r="I48" s="19" t="s">
        <v>290</v>
      </c>
      <c r="J48" s="5" t="s">
        <v>234</v>
      </c>
      <c r="K48" s="5" t="s">
        <v>27</v>
      </c>
      <c r="L48" s="19" t="s">
        <v>279</v>
      </c>
      <c r="M48" s="25">
        <v>29132000000</v>
      </c>
      <c r="N48" s="4">
        <v>1.95E-2</v>
      </c>
      <c r="O48" s="41">
        <v>459633884.51999998</v>
      </c>
      <c r="P48" s="41">
        <v>4182235682</v>
      </c>
      <c r="Q48" s="41">
        <v>14982796566.35</v>
      </c>
      <c r="R48" s="41">
        <v>11937025265.459999</v>
      </c>
      <c r="S48" s="58">
        <f>SUM(O48:R48)</f>
        <v>31561691398.330002</v>
      </c>
      <c r="T48" s="52" t="s">
        <v>284</v>
      </c>
      <c r="U48" s="18">
        <f t="shared" ref="U48:U79" si="5">+S48/M48</f>
        <v>1.0834028353127145</v>
      </c>
      <c r="V48" s="14">
        <f t="shared" si="4"/>
        <v>1.95E-2</v>
      </c>
      <c r="W48" s="6" t="s">
        <v>336</v>
      </c>
      <c r="X48" s="6" t="s">
        <v>337</v>
      </c>
      <c r="Y48" s="6" t="s">
        <v>338</v>
      </c>
      <c r="Z48" s="6" t="s">
        <v>614</v>
      </c>
    </row>
    <row r="49" spans="1:26" s="7" customFormat="1" ht="94.5" customHeight="1" x14ac:dyDescent="0.2">
      <c r="A49" s="12">
        <v>40</v>
      </c>
      <c r="B49" s="12" t="s">
        <v>288</v>
      </c>
      <c r="C49" s="13" t="s">
        <v>31</v>
      </c>
      <c r="D49" s="22" t="s">
        <v>299</v>
      </c>
      <c r="E49" s="24" t="s">
        <v>38</v>
      </c>
      <c r="F49" s="15" t="s">
        <v>45</v>
      </c>
      <c r="G49" s="5" t="s">
        <v>128</v>
      </c>
      <c r="H49" s="5" t="s">
        <v>129</v>
      </c>
      <c r="I49" s="19" t="s">
        <v>290</v>
      </c>
      <c r="J49" s="5" t="s">
        <v>235</v>
      </c>
      <c r="K49" s="5" t="s">
        <v>27</v>
      </c>
      <c r="L49" s="19" t="s">
        <v>279</v>
      </c>
      <c r="M49" s="30">
        <v>0.8</v>
      </c>
      <c r="N49" s="4">
        <v>6.5000000000000006E-3</v>
      </c>
      <c r="O49" s="37">
        <v>0</v>
      </c>
      <c r="P49" s="37">
        <v>0</v>
      </c>
      <c r="Q49" s="37">
        <v>0</v>
      </c>
      <c r="R49" s="37">
        <v>0.86</v>
      </c>
      <c r="S49" s="54">
        <f>+MAX(O49:R49)</f>
        <v>0.86</v>
      </c>
      <c r="T49" s="52" t="s">
        <v>282</v>
      </c>
      <c r="U49" s="18">
        <f t="shared" si="5"/>
        <v>1.075</v>
      </c>
      <c r="V49" s="14">
        <f t="shared" si="4"/>
        <v>6.5000000000000006E-3</v>
      </c>
      <c r="W49" s="6" t="s">
        <v>339</v>
      </c>
      <c r="X49" s="6" t="s">
        <v>339</v>
      </c>
      <c r="Y49" s="6" t="s">
        <v>339</v>
      </c>
      <c r="Z49" s="6" t="s">
        <v>615</v>
      </c>
    </row>
    <row r="50" spans="1:26" s="7" customFormat="1" ht="94.5" customHeight="1" x14ac:dyDescent="0.2">
      <c r="A50" s="12">
        <v>41</v>
      </c>
      <c r="B50" s="12" t="s">
        <v>288</v>
      </c>
      <c r="C50" s="13" t="s">
        <v>31</v>
      </c>
      <c r="D50" s="22" t="s">
        <v>300</v>
      </c>
      <c r="E50" s="24" t="s">
        <v>38</v>
      </c>
      <c r="F50" s="15" t="s">
        <v>45</v>
      </c>
      <c r="G50" s="5" t="s">
        <v>130</v>
      </c>
      <c r="H50" s="5" t="s">
        <v>131</v>
      </c>
      <c r="I50" s="19" t="s">
        <v>290</v>
      </c>
      <c r="J50" s="5" t="s">
        <v>236</v>
      </c>
      <c r="K50" s="5" t="s">
        <v>27</v>
      </c>
      <c r="L50" s="19" t="s">
        <v>279</v>
      </c>
      <c r="M50" s="26">
        <v>4</v>
      </c>
      <c r="N50" s="4">
        <v>6.5000000000000006E-3</v>
      </c>
      <c r="O50" s="36">
        <v>0</v>
      </c>
      <c r="P50" s="36">
        <v>2</v>
      </c>
      <c r="Q50" s="36">
        <v>7</v>
      </c>
      <c r="R50" s="36">
        <v>0</v>
      </c>
      <c r="S50" s="53">
        <f>SUM(O50:R50)</f>
        <v>9</v>
      </c>
      <c r="T50" s="52" t="s">
        <v>284</v>
      </c>
      <c r="U50" s="18">
        <f t="shared" si="5"/>
        <v>2.25</v>
      </c>
      <c r="V50" s="14">
        <f t="shared" si="4"/>
        <v>6.5000000000000006E-3</v>
      </c>
      <c r="W50" s="6" t="s">
        <v>340</v>
      </c>
      <c r="X50" s="6" t="s">
        <v>341</v>
      </c>
      <c r="Y50" s="6" t="s">
        <v>514</v>
      </c>
      <c r="Z50" s="70" t="s">
        <v>616</v>
      </c>
    </row>
    <row r="51" spans="1:26" s="7" customFormat="1" ht="94.5" customHeight="1" x14ac:dyDescent="0.2">
      <c r="A51" s="12">
        <v>42</v>
      </c>
      <c r="B51" s="12" t="s">
        <v>288</v>
      </c>
      <c r="C51" s="13" t="s">
        <v>31</v>
      </c>
      <c r="D51" s="22" t="s">
        <v>300</v>
      </c>
      <c r="E51" s="24" t="s">
        <v>38</v>
      </c>
      <c r="F51" s="15" t="s">
        <v>45</v>
      </c>
      <c r="G51" s="5" t="s">
        <v>132</v>
      </c>
      <c r="H51" s="5" t="s">
        <v>133</v>
      </c>
      <c r="I51" s="19" t="s">
        <v>291</v>
      </c>
      <c r="J51" s="5" t="s">
        <v>237</v>
      </c>
      <c r="K51" s="5" t="s">
        <v>27</v>
      </c>
      <c r="L51" s="19" t="s">
        <v>280</v>
      </c>
      <c r="M51" s="30">
        <v>0.11</v>
      </c>
      <c r="N51" s="4">
        <v>1.3000000000000001E-2</v>
      </c>
      <c r="O51" s="37">
        <v>0</v>
      </c>
      <c r="P51" s="37">
        <v>0</v>
      </c>
      <c r="Q51" s="37">
        <v>0</v>
      </c>
      <c r="R51" s="77">
        <v>0.114</v>
      </c>
      <c r="S51" s="54">
        <f>+R51</f>
        <v>0.114</v>
      </c>
      <c r="T51" s="52" t="s">
        <v>285</v>
      </c>
      <c r="U51" s="18">
        <f t="shared" si="5"/>
        <v>1.0363636363636364</v>
      </c>
      <c r="V51" s="14">
        <f t="shared" si="4"/>
        <v>1.3000000000000001E-2</v>
      </c>
      <c r="W51" s="35" t="s">
        <v>618</v>
      </c>
      <c r="X51" s="35" t="s">
        <v>618</v>
      </c>
      <c r="Y51" s="35" t="s">
        <v>618</v>
      </c>
      <c r="Z51" s="70" t="s">
        <v>617</v>
      </c>
    </row>
    <row r="52" spans="1:26" s="7" customFormat="1" ht="94.5" customHeight="1" x14ac:dyDescent="0.2">
      <c r="A52" s="12">
        <v>50</v>
      </c>
      <c r="B52" s="12" t="s">
        <v>289</v>
      </c>
      <c r="C52" s="13" t="s">
        <v>31</v>
      </c>
      <c r="D52" s="22" t="s">
        <v>299</v>
      </c>
      <c r="E52" s="24" t="s">
        <v>38</v>
      </c>
      <c r="F52" s="15" t="s">
        <v>45</v>
      </c>
      <c r="G52" s="5" t="s">
        <v>134</v>
      </c>
      <c r="H52" s="5" t="s">
        <v>135</v>
      </c>
      <c r="I52" s="19" t="s">
        <v>291</v>
      </c>
      <c r="J52" s="5" t="s">
        <v>238</v>
      </c>
      <c r="K52" s="5" t="s">
        <v>27</v>
      </c>
      <c r="L52" s="19" t="s">
        <v>279</v>
      </c>
      <c r="M52" s="30">
        <v>0.8</v>
      </c>
      <c r="N52" s="4">
        <v>1.6333333333333335E-2</v>
      </c>
      <c r="O52" s="37">
        <v>0</v>
      </c>
      <c r="P52" s="37">
        <v>0</v>
      </c>
      <c r="Q52" s="37">
        <v>0</v>
      </c>
      <c r="R52" s="44">
        <v>0.72599999999999998</v>
      </c>
      <c r="S52" s="54">
        <f>+MAX(O52:R52)</f>
        <v>0.72599999999999998</v>
      </c>
      <c r="T52" s="52" t="s">
        <v>282</v>
      </c>
      <c r="U52" s="18">
        <f t="shared" si="5"/>
        <v>0.90749999999999997</v>
      </c>
      <c r="V52" s="14">
        <f t="shared" si="4"/>
        <v>1.4822500000000001E-2</v>
      </c>
      <c r="W52" s="6" t="s">
        <v>342</v>
      </c>
      <c r="X52" s="6" t="s">
        <v>342</v>
      </c>
      <c r="Y52" s="6" t="s">
        <v>342</v>
      </c>
      <c r="Z52" s="70" t="s">
        <v>619</v>
      </c>
    </row>
    <row r="53" spans="1:26" s="7" customFormat="1" ht="94.5" customHeight="1" x14ac:dyDescent="0.2">
      <c r="A53" s="12">
        <v>51</v>
      </c>
      <c r="B53" s="12" t="s">
        <v>289</v>
      </c>
      <c r="C53" s="13" t="s">
        <v>31</v>
      </c>
      <c r="D53" s="22" t="s">
        <v>299</v>
      </c>
      <c r="E53" s="24" t="s">
        <v>38</v>
      </c>
      <c r="F53" s="15" t="s">
        <v>45</v>
      </c>
      <c r="G53" s="5" t="s">
        <v>136</v>
      </c>
      <c r="H53" s="5" t="s">
        <v>137</v>
      </c>
      <c r="I53" s="19" t="s">
        <v>292</v>
      </c>
      <c r="J53" s="5" t="s">
        <v>239</v>
      </c>
      <c r="K53" s="5" t="s">
        <v>27</v>
      </c>
      <c r="L53" s="19" t="s">
        <v>279</v>
      </c>
      <c r="M53" s="29">
        <v>1</v>
      </c>
      <c r="N53" s="4">
        <v>3.5000000000000005E-3</v>
      </c>
      <c r="O53" s="36">
        <v>0</v>
      </c>
      <c r="P53" s="36">
        <v>1</v>
      </c>
      <c r="Q53" s="36">
        <v>0</v>
      </c>
      <c r="R53" s="36">
        <v>0</v>
      </c>
      <c r="S53" s="56">
        <f>SUM(O53:R53)</f>
        <v>1</v>
      </c>
      <c r="T53" s="52" t="s">
        <v>284</v>
      </c>
      <c r="U53" s="18">
        <f t="shared" si="5"/>
        <v>1</v>
      </c>
      <c r="V53" s="14">
        <f t="shared" si="4"/>
        <v>3.5000000000000005E-3</v>
      </c>
      <c r="W53" s="6" t="s">
        <v>343</v>
      </c>
      <c r="X53" s="6" t="s">
        <v>344</v>
      </c>
      <c r="Y53" s="6" t="s">
        <v>515</v>
      </c>
      <c r="Z53" s="70" t="s">
        <v>620</v>
      </c>
    </row>
    <row r="54" spans="1:26" s="7" customFormat="1" ht="94.5" customHeight="1" x14ac:dyDescent="0.2">
      <c r="A54" s="12">
        <v>52</v>
      </c>
      <c r="B54" s="12" t="s">
        <v>289</v>
      </c>
      <c r="C54" s="13" t="s">
        <v>31</v>
      </c>
      <c r="D54" s="22" t="s">
        <v>299</v>
      </c>
      <c r="E54" s="24" t="s">
        <v>38</v>
      </c>
      <c r="F54" s="15" t="s">
        <v>46</v>
      </c>
      <c r="G54" s="5" t="s">
        <v>138</v>
      </c>
      <c r="H54" s="33" t="s">
        <v>139</v>
      </c>
      <c r="I54" s="19" t="s">
        <v>291</v>
      </c>
      <c r="J54" s="33" t="s">
        <v>240</v>
      </c>
      <c r="K54" s="33" t="s">
        <v>27</v>
      </c>
      <c r="L54" s="33" t="s">
        <v>280</v>
      </c>
      <c r="M54" s="28">
        <v>1</v>
      </c>
      <c r="N54" s="4">
        <v>7.000000000000001E-3</v>
      </c>
      <c r="O54" s="42">
        <v>0</v>
      </c>
      <c r="P54" s="42">
        <v>0.5</v>
      </c>
      <c r="Q54" s="42">
        <v>0.6</v>
      </c>
      <c r="R54" s="42">
        <v>0.9</v>
      </c>
      <c r="S54" s="54">
        <f>+MAX(O54:R54)</f>
        <v>0.9</v>
      </c>
      <c r="T54" s="52" t="s">
        <v>283</v>
      </c>
      <c r="U54" s="18">
        <f t="shared" si="5"/>
        <v>0.9</v>
      </c>
      <c r="V54" s="14">
        <f t="shared" si="4"/>
        <v>6.3000000000000009E-3</v>
      </c>
      <c r="W54" s="35" t="s">
        <v>419</v>
      </c>
      <c r="X54" s="35" t="s">
        <v>420</v>
      </c>
      <c r="Y54" s="6" t="s">
        <v>508</v>
      </c>
      <c r="Z54" s="35" t="s">
        <v>625</v>
      </c>
    </row>
    <row r="55" spans="1:26" s="7" customFormat="1" ht="94.5" customHeight="1" x14ac:dyDescent="0.2">
      <c r="A55" s="12">
        <v>53</v>
      </c>
      <c r="B55" s="12" t="s">
        <v>289</v>
      </c>
      <c r="C55" s="13" t="s">
        <v>31</v>
      </c>
      <c r="D55" s="22" t="s">
        <v>299</v>
      </c>
      <c r="E55" s="24" t="s">
        <v>38</v>
      </c>
      <c r="F55" s="15" t="s">
        <v>46</v>
      </c>
      <c r="G55" s="5" t="s">
        <v>140</v>
      </c>
      <c r="H55" s="33" t="s">
        <v>141</v>
      </c>
      <c r="I55" s="19" t="s">
        <v>291</v>
      </c>
      <c r="J55" s="33" t="s">
        <v>241</v>
      </c>
      <c r="K55" s="33" t="s">
        <v>27</v>
      </c>
      <c r="L55" s="33" t="s">
        <v>280</v>
      </c>
      <c r="M55" s="28">
        <v>1</v>
      </c>
      <c r="N55" s="4">
        <v>5.8333333333333336E-3</v>
      </c>
      <c r="O55" s="42">
        <v>0</v>
      </c>
      <c r="P55" s="42">
        <v>0.25</v>
      </c>
      <c r="Q55" s="42">
        <v>0.4</v>
      </c>
      <c r="R55" s="42">
        <v>0.7</v>
      </c>
      <c r="S55" s="54">
        <f>+MAX(O55:R55)</f>
        <v>0.7</v>
      </c>
      <c r="T55" s="52" t="s">
        <v>283</v>
      </c>
      <c r="U55" s="18">
        <f t="shared" si="5"/>
        <v>0.7</v>
      </c>
      <c r="V55" s="14">
        <f t="shared" si="4"/>
        <v>4.0833333333333329E-3</v>
      </c>
      <c r="W55" s="35" t="s">
        <v>419</v>
      </c>
      <c r="X55" s="35" t="s">
        <v>421</v>
      </c>
      <c r="Y55" s="6" t="s">
        <v>509</v>
      </c>
      <c r="Z55" s="35" t="s">
        <v>626</v>
      </c>
    </row>
    <row r="56" spans="1:26" s="7" customFormat="1" ht="94.5" customHeight="1" x14ac:dyDescent="0.2">
      <c r="A56" s="12">
        <v>54</v>
      </c>
      <c r="B56" s="12" t="s">
        <v>289</v>
      </c>
      <c r="C56" s="13" t="s">
        <v>31</v>
      </c>
      <c r="D56" s="22" t="s">
        <v>299</v>
      </c>
      <c r="E56" s="24" t="s">
        <v>38</v>
      </c>
      <c r="F56" s="15" t="s">
        <v>46</v>
      </c>
      <c r="G56" s="5" t="s">
        <v>142</v>
      </c>
      <c r="H56" s="33" t="s">
        <v>143</v>
      </c>
      <c r="I56" s="19" t="s">
        <v>291</v>
      </c>
      <c r="J56" s="33" t="s">
        <v>242</v>
      </c>
      <c r="K56" s="33" t="s">
        <v>27</v>
      </c>
      <c r="L56" s="33" t="s">
        <v>280</v>
      </c>
      <c r="M56" s="28">
        <v>1</v>
      </c>
      <c r="N56" s="4">
        <v>5.8333333333333336E-3</v>
      </c>
      <c r="O56" s="42">
        <v>0.18</v>
      </c>
      <c r="P56" s="42">
        <v>0.55000000000000004</v>
      </c>
      <c r="Q56" s="42">
        <v>0.75</v>
      </c>
      <c r="R56" s="42">
        <v>0.95</v>
      </c>
      <c r="S56" s="54">
        <f>+MAX(O56:R56)</f>
        <v>0.95</v>
      </c>
      <c r="T56" s="52" t="s">
        <v>283</v>
      </c>
      <c r="U56" s="18">
        <f t="shared" si="5"/>
        <v>0.95</v>
      </c>
      <c r="V56" s="14">
        <f t="shared" si="4"/>
        <v>5.541666666666667E-3</v>
      </c>
      <c r="W56" s="35" t="s">
        <v>422</v>
      </c>
      <c r="X56" s="35" t="s">
        <v>423</v>
      </c>
      <c r="Y56" s="6" t="s">
        <v>510</v>
      </c>
      <c r="Z56" s="35" t="s">
        <v>629</v>
      </c>
    </row>
    <row r="57" spans="1:26" s="7" customFormat="1" ht="94.5" customHeight="1" x14ac:dyDescent="0.2">
      <c r="A57" s="12">
        <v>55</v>
      </c>
      <c r="B57" s="12" t="s">
        <v>289</v>
      </c>
      <c r="C57" s="13" t="s">
        <v>31</v>
      </c>
      <c r="D57" s="22" t="s">
        <v>299</v>
      </c>
      <c r="E57" s="24" t="s">
        <v>38</v>
      </c>
      <c r="F57" s="15" t="s">
        <v>46</v>
      </c>
      <c r="G57" s="5" t="s">
        <v>136</v>
      </c>
      <c r="H57" s="33" t="s">
        <v>144</v>
      </c>
      <c r="I57" s="19" t="s">
        <v>291</v>
      </c>
      <c r="J57" s="33" t="s">
        <v>243</v>
      </c>
      <c r="K57" s="33" t="s">
        <v>27</v>
      </c>
      <c r="L57" s="33" t="s">
        <v>280</v>
      </c>
      <c r="M57" s="28">
        <v>1</v>
      </c>
      <c r="N57" s="4">
        <v>3.5000000000000005E-3</v>
      </c>
      <c r="O57" s="42">
        <v>0</v>
      </c>
      <c r="P57" s="42">
        <v>0</v>
      </c>
      <c r="Q57" s="42">
        <v>0.3</v>
      </c>
      <c r="R57" s="42">
        <v>0.8</v>
      </c>
      <c r="S57" s="54">
        <f>+MAX(O57:R57)</f>
        <v>0.8</v>
      </c>
      <c r="T57" s="52" t="s">
        <v>283</v>
      </c>
      <c r="U57" s="18">
        <f t="shared" si="5"/>
        <v>0.8</v>
      </c>
      <c r="V57" s="14">
        <f t="shared" si="4"/>
        <v>2.8000000000000004E-3</v>
      </c>
      <c r="W57" s="35" t="s">
        <v>419</v>
      </c>
      <c r="X57" s="35" t="s">
        <v>419</v>
      </c>
      <c r="Y57" s="6" t="s">
        <v>511</v>
      </c>
      <c r="Z57" s="35" t="s">
        <v>627</v>
      </c>
    </row>
    <row r="58" spans="1:26" s="7" customFormat="1" ht="94.5" customHeight="1" x14ac:dyDescent="0.2">
      <c r="A58" s="12">
        <v>56</v>
      </c>
      <c r="B58" s="12" t="s">
        <v>289</v>
      </c>
      <c r="C58" s="13" t="s">
        <v>31</v>
      </c>
      <c r="D58" s="22" t="s">
        <v>299</v>
      </c>
      <c r="E58" s="24" t="s">
        <v>38</v>
      </c>
      <c r="F58" s="15" t="s">
        <v>46</v>
      </c>
      <c r="G58" s="5" t="s">
        <v>145</v>
      </c>
      <c r="H58" s="33" t="s">
        <v>146</v>
      </c>
      <c r="I58" s="19" t="s">
        <v>291</v>
      </c>
      <c r="J58" s="33" t="s">
        <v>244</v>
      </c>
      <c r="K58" s="33" t="s">
        <v>27</v>
      </c>
      <c r="L58" s="33" t="s">
        <v>279</v>
      </c>
      <c r="M58" s="29">
        <v>3</v>
      </c>
      <c r="N58" s="4">
        <v>3.5000000000000005E-3</v>
      </c>
      <c r="O58" s="36">
        <v>0</v>
      </c>
      <c r="P58" s="36">
        <v>1</v>
      </c>
      <c r="Q58" s="36">
        <v>1</v>
      </c>
      <c r="R58" s="36">
        <v>1</v>
      </c>
      <c r="S58" s="56">
        <f>SUM(O58:R58)</f>
        <v>3</v>
      </c>
      <c r="T58" s="52" t="s">
        <v>284</v>
      </c>
      <c r="U58" s="18">
        <f t="shared" si="5"/>
        <v>1</v>
      </c>
      <c r="V58" s="14">
        <f t="shared" si="4"/>
        <v>3.5000000000000005E-3</v>
      </c>
      <c r="W58" s="35" t="s">
        <v>419</v>
      </c>
      <c r="X58" s="35" t="s">
        <v>424</v>
      </c>
      <c r="Y58" s="6" t="s">
        <v>512</v>
      </c>
      <c r="Z58" s="35" t="s">
        <v>628</v>
      </c>
    </row>
    <row r="59" spans="1:26" s="7" customFormat="1" ht="94.5" customHeight="1" x14ac:dyDescent="0.2">
      <c r="A59" s="12">
        <v>57</v>
      </c>
      <c r="B59" s="12" t="s">
        <v>289</v>
      </c>
      <c r="C59" s="13" t="s">
        <v>31</v>
      </c>
      <c r="D59" s="22" t="s">
        <v>299</v>
      </c>
      <c r="E59" s="24" t="s">
        <v>38</v>
      </c>
      <c r="F59" s="15" t="s">
        <v>46</v>
      </c>
      <c r="G59" s="5" t="s">
        <v>147</v>
      </c>
      <c r="H59" s="33" t="s">
        <v>148</v>
      </c>
      <c r="I59" s="19" t="s">
        <v>291</v>
      </c>
      <c r="J59" s="33" t="s">
        <v>245</v>
      </c>
      <c r="K59" s="33" t="s">
        <v>27</v>
      </c>
      <c r="L59" s="33" t="s">
        <v>279</v>
      </c>
      <c r="M59" s="29">
        <v>2</v>
      </c>
      <c r="N59" s="4">
        <v>3.5000000000000005E-3</v>
      </c>
      <c r="O59" s="36">
        <v>0</v>
      </c>
      <c r="P59" s="36">
        <v>1</v>
      </c>
      <c r="Q59" s="36">
        <v>0</v>
      </c>
      <c r="R59" s="36">
        <v>1</v>
      </c>
      <c r="S59" s="56">
        <f>SUM(O59:R59)</f>
        <v>2</v>
      </c>
      <c r="T59" s="52" t="s">
        <v>284</v>
      </c>
      <c r="U59" s="18">
        <f t="shared" si="5"/>
        <v>1</v>
      </c>
      <c r="V59" s="14">
        <f t="shared" si="4"/>
        <v>3.5000000000000005E-3</v>
      </c>
      <c r="W59" s="35" t="s">
        <v>425</v>
      </c>
      <c r="X59" s="35" t="s">
        <v>426</v>
      </c>
      <c r="Y59" s="6" t="s">
        <v>513</v>
      </c>
      <c r="Z59" s="35" t="s">
        <v>630</v>
      </c>
    </row>
    <row r="60" spans="1:26" s="7" customFormat="1" ht="94.5" customHeight="1" x14ac:dyDescent="0.2">
      <c r="A60" s="12">
        <v>58</v>
      </c>
      <c r="B60" s="12" t="s">
        <v>289</v>
      </c>
      <c r="C60" s="13" t="s">
        <v>31</v>
      </c>
      <c r="D60" s="22" t="s">
        <v>299</v>
      </c>
      <c r="E60" s="24" t="s">
        <v>38</v>
      </c>
      <c r="F60" s="15" t="s">
        <v>43</v>
      </c>
      <c r="G60" s="5" t="s">
        <v>138</v>
      </c>
      <c r="H60" s="5" t="s">
        <v>139</v>
      </c>
      <c r="I60" s="19" t="s">
        <v>291</v>
      </c>
      <c r="J60" s="5" t="s">
        <v>240</v>
      </c>
      <c r="K60" s="5" t="s">
        <v>27</v>
      </c>
      <c r="L60" s="19" t="s">
        <v>280</v>
      </c>
      <c r="M60" s="28">
        <v>1</v>
      </c>
      <c r="N60" s="4">
        <v>7.000000000000001E-3</v>
      </c>
      <c r="O60" s="42">
        <v>0</v>
      </c>
      <c r="P60" s="42">
        <v>0</v>
      </c>
      <c r="Q60" s="42">
        <v>0</v>
      </c>
      <c r="R60" s="42">
        <v>0.1</v>
      </c>
      <c r="S60" s="54">
        <f>+MAX(O60:R60)</f>
        <v>0.1</v>
      </c>
      <c r="T60" s="52" t="s">
        <v>283</v>
      </c>
      <c r="U60" s="18">
        <f t="shared" si="5"/>
        <v>0.1</v>
      </c>
      <c r="V60" s="14">
        <f t="shared" si="4"/>
        <v>7.000000000000001E-4</v>
      </c>
      <c r="W60" s="6" t="s">
        <v>356</v>
      </c>
      <c r="X60" s="6" t="s">
        <v>356</v>
      </c>
      <c r="Y60" s="6" t="s">
        <v>356</v>
      </c>
      <c r="Z60" s="6" t="s">
        <v>621</v>
      </c>
    </row>
    <row r="61" spans="1:26" s="7" customFormat="1" ht="94.5" customHeight="1" x14ac:dyDescent="0.2">
      <c r="A61" s="12">
        <v>59</v>
      </c>
      <c r="B61" s="12" t="s">
        <v>289</v>
      </c>
      <c r="C61" s="13" t="s">
        <v>31</v>
      </c>
      <c r="D61" s="22" t="s">
        <v>299</v>
      </c>
      <c r="E61" s="24" t="s">
        <v>38</v>
      </c>
      <c r="F61" s="15" t="s">
        <v>43</v>
      </c>
      <c r="G61" s="5" t="s">
        <v>149</v>
      </c>
      <c r="H61" s="5" t="s">
        <v>150</v>
      </c>
      <c r="I61" s="19" t="s">
        <v>291</v>
      </c>
      <c r="J61" s="5" t="s">
        <v>240</v>
      </c>
      <c r="K61" s="5" t="s">
        <v>27</v>
      </c>
      <c r="L61" s="19" t="s">
        <v>280</v>
      </c>
      <c r="M61" s="28">
        <v>1</v>
      </c>
      <c r="N61" s="4">
        <v>8.1666666666666676E-3</v>
      </c>
      <c r="O61" s="42">
        <v>0</v>
      </c>
      <c r="P61" s="42">
        <v>0</v>
      </c>
      <c r="Q61" s="42">
        <v>0.9</v>
      </c>
      <c r="R61" s="42">
        <v>1</v>
      </c>
      <c r="S61" s="54">
        <f>+MAX(O61:R61)</f>
        <v>1</v>
      </c>
      <c r="T61" s="52" t="s">
        <v>283</v>
      </c>
      <c r="U61" s="18">
        <f t="shared" si="5"/>
        <v>1</v>
      </c>
      <c r="V61" s="14">
        <f t="shared" si="4"/>
        <v>8.1666666666666676E-3</v>
      </c>
      <c r="W61" s="6" t="s">
        <v>356</v>
      </c>
      <c r="X61" s="6" t="s">
        <v>356</v>
      </c>
      <c r="Y61" s="6" t="s">
        <v>534</v>
      </c>
      <c r="Z61" s="35" t="s">
        <v>612</v>
      </c>
    </row>
    <row r="62" spans="1:26" s="7" customFormat="1" ht="94.5" customHeight="1" x14ac:dyDescent="0.2">
      <c r="A62" s="12">
        <v>60</v>
      </c>
      <c r="B62" s="12" t="s">
        <v>289</v>
      </c>
      <c r="C62" s="13" t="s">
        <v>31</v>
      </c>
      <c r="D62" s="22" t="s">
        <v>295</v>
      </c>
      <c r="E62" s="24" t="s">
        <v>38</v>
      </c>
      <c r="F62" s="15" t="s">
        <v>43</v>
      </c>
      <c r="G62" s="5" t="s">
        <v>151</v>
      </c>
      <c r="H62" s="5" t="s">
        <v>152</v>
      </c>
      <c r="I62" s="19" t="s">
        <v>291</v>
      </c>
      <c r="J62" s="5" t="s">
        <v>246</v>
      </c>
      <c r="K62" s="5" t="s">
        <v>27</v>
      </c>
      <c r="L62" s="19" t="s">
        <v>279</v>
      </c>
      <c r="M62" s="29">
        <v>12</v>
      </c>
      <c r="N62" s="4">
        <v>8.1666666666666658E-3</v>
      </c>
      <c r="O62" s="36">
        <v>3</v>
      </c>
      <c r="P62" s="36">
        <v>3</v>
      </c>
      <c r="Q62" s="36">
        <v>3</v>
      </c>
      <c r="R62" s="36">
        <v>3</v>
      </c>
      <c r="S62" s="56">
        <f>SUM(O62:R62)</f>
        <v>12</v>
      </c>
      <c r="T62" s="52" t="s">
        <v>284</v>
      </c>
      <c r="U62" s="18">
        <f t="shared" si="5"/>
        <v>1</v>
      </c>
      <c r="V62" s="14">
        <f t="shared" si="4"/>
        <v>8.1666666666666658E-3</v>
      </c>
      <c r="W62" s="6" t="s">
        <v>357</v>
      </c>
      <c r="X62" s="6" t="s">
        <v>357</v>
      </c>
      <c r="Y62" s="6" t="s">
        <v>357</v>
      </c>
      <c r="Z62" s="35" t="s">
        <v>357</v>
      </c>
    </row>
    <row r="63" spans="1:26" s="7" customFormat="1" ht="94.5" customHeight="1" x14ac:dyDescent="0.2">
      <c r="A63" s="12">
        <v>61</v>
      </c>
      <c r="B63" s="12" t="s">
        <v>289</v>
      </c>
      <c r="C63" s="13" t="s">
        <v>31</v>
      </c>
      <c r="D63" s="22" t="s">
        <v>299</v>
      </c>
      <c r="E63" s="24" t="s">
        <v>38</v>
      </c>
      <c r="F63" s="15" t="s">
        <v>43</v>
      </c>
      <c r="G63" s="5" t="s">
        <v>134</v>
      </c>
      <c r="H63" s="5" t="s">
        <v>135</v>
      </c>
      <c r="I63" s="19" t="s">
        <v>291</v>
      </c>
      <c r="J63" s="5" t="s">
        <v>238</v>
      </c>
      <c r="K63" s="5" t="s">
        <v>27</v>
      </c>
      <c r="L63" s="19" t="s">
        <v>279</v>
      </c>
      <c r="M63" s="30">
        <v>0.8</v>
      </c>
      <c r="N63" s="4">
        <v>7.000000000000001E-3</v>
      </c>
      <c r="O63" s="37">
        <v>0</v>
      </c>
      <c r="P63" s="37">
        <v>0</v>
      </c>
      <c r="Q63" s="37">
        <v>0</v>
      </c>
      <c r="R63" s="37">
        <v>0.88500000000000001</v>
      </c>
      <c r="S63" s="54">
        <f>+MAX(O63:R63)</f>
        <v>0.88500000000000001</v>
      </c>
      <c r="T63" s="52" t="s">
        <v>282</v>
      </c>
      <c r="U63" s="18">
        <f t="shared" si="5"/>
        <v>1.10625</v>
      </c>
      <c r="V63" s="14">
        <f t="shared" si="4"/>
        <v>7.000000000000001E-3</v>
      </c>
      <c r="W63" s="6" t="s">
        <v>358</v>
      </c>
      <c r="X63" s="6" t="s">
        <v>358</v>
      </c>
      <c r="Y63" s="6" t="s">
        <v>358</v>
      </c>
      <c r="Z63" s="6" t="s">
        <v>613</v>
      </c>
    </row>
    <row r="64" spans="1:26" s="7" customFormat="1" ht="94.5" customHeight="1" x14ac:dyDescent="0.2">
      <c r="A64" s="12">
        <v>62</v>
      </c>
      <c r="B64" s="12" t="s">
        <v>289</v>
      </c>
      <c r="C64" s="13" t="s">
        <v>31</v>
      </c>
      <c r="D64" s="22" t="s">
        <v>295</v>
      </c>
      <c r="E64" s="24" t="s">
        <v>38</v>
      </c>
      <c r="F64" s="15" t="s">
        <v>43</v>
      </c>
      <c r="G64" s="5" t="s">
        <v>153</v>
      </c>
      <c r="H64" s="5" t="s">
        <v>154</v>
      </c>
      <c r="I64" s="19" t="s">
        <v>291</v>
      </c>
      <c r="J64" s="33" t="s">
        <v>247</v>
      </c>
      <c r="K64" s="5" t="s">
        <v>27</v>
      </c>
      <c r="L64" s="19" t="s">
        <v>279</v>
      </c>
      <c r="M64" s="29">
        <v>12</v>
      </c>
      <c r="N64" s="4">
        <v>9.3333333333333341E-3</v>
      </c>
      <c r="O64" s="36">
        <v>3</v>
      </c>
      <c r="P64" s="36">
        <v>3</v>
      </c>
      <c r="Q64" s="36">
        <v>3</v>
      </c>
      <c r="R64" s="36">
        <v>3</v>
      </c>
      <c r="S64" s="56">
        <f>SUM(O64:R64)</f>
        <v>12</v>
      </c>
      <c r="T64" s="52" t="s">
        <v>284</v>
      </c>
      <c r="U64" s="34">
        <f t="shared" si="5"/>
        <v>1</v>
      </c>
      <c r="V64" s="14">
        <f t="shared" si="4"/>
        <v>9.3333333333333341E-3</v>
      </c>
      <c r="W64" s="6" t="s">
        <v>359</v>
      </c>
      <c r="X64" s="6" t="s">
        <v>359</v>
      </c>
      <c r="Y64" s="35" t="s">
        <v>359</v>
      </c>
      <c r="Z64" s="35" t="s">
        <v>359</v>
      </c>
    </row>
    <row r="65" spans="1:26" s="7" customFormat="1" ht="94.5" customHeight="1" x14ac:dyDescent="0.2">
      <c r="A65" s="12">
        <v>63</v>
      </c>
      <c r="B65" s="12" t="s">
        <v>289</v>
      </c>
      <c r="C65" s="13" t="s">
        <v>31</v>
      </c>
      <c r="D65" s="22" t="s">
        <v>299</v>
      </c>
      <c r="E65" s="24" t="s">
        <v>38</v>
      </c>
      <c r="F65" s="15" t="s">
        <v>43</v>
      </c>
      <c r="G65" s="5" t="s">
        <v>136</v>
      </c>
      <c r="H65" s="5" t="s">
        <v>137</v>
      </c>
      <c r="I65" s="19" t="s">
        <v>291</v>
      </c>
      <c r="J65" s="5" t="s">
        <v>239</v>
      </c>
      <c r="K65" s="5" t="s">
        <v>27</v>
      </c>
      <c r="L65" s="19" t="s">
        <v>279</v>
      </c>
      <c r="M65" s="29">
        <v>1</v>
      </c>
      <c r="N65" s="4">
        <v>3.5000000000000005E-3</v>
      </c>
      <c r="O65" s="36">
        <v>0</v>
      </c>
      <c r="P65" s="36">
        <v>0</v>
      </c>
      <c r="Q65" s="36">
        <v>0</v>
      </c>
      <c r="R65" s="36">
        <v>1</v>
      </c>
      <c r="S65" s="56">
        <f>SUM(O65:R65)</f>
        <v>1</v>
      </c>
      <c r="T65" s="52" t="s">
        <v>284</v>
      </c>
      <c r="U65" s="34">
        <f t="shared" si="5"/>
        <v>1</v>
      </c>
      <c r="V65" s="14">
        <f t="shared" si="4"/>
        <v>3.5000000000000005E-3</v>
      </c>
      <c r="W65" s="6" t="s">
        <v>360</v>
      </c>
      <c r="X65" s="6" t="s">
        <v>360</v>
      </c>
      <c r="Y65" s="6" t="s">
        <v>360</v>
      </c>
      <c r="Z65" s="35" t="s">
        <v>622</v>
      </c>
    </row>
    <row r="66" spans="1:26" s="7" customFormat="1" ht="94.5" customHeight="1" x14ac:dyDescent="0.2">
      <c r="A66" s="12">
        <v>64</v>
      </c>
      <c r="B66" s="12" t="s">
        <v>289</v>
      </c>
      <c r="C66" s="13" t="s">
        <v>31</v>
      </c>
      <c r="D66" s="22" t="s">
        <v>299</v>
      </c>
      <c r="E66" s="24" t="s">
        <v>38</v>
      </c>
      <c r="F66" s="15" t="s">
        <v>43</v>
      </c>
      <c r="G66" s="5" t="s">
        <v>155</v>
      </c>
      <c r="H66" s="5" t="s">
        <v>156</v>
      </c>
      <c r="I66" s="19" t="s">
        <v>291</v>
      </c>
      <c r="J66" s="5" t="s">
        <v>248</v>
      </c>
      <c r="K66" s="5" t="s">
        <v>27</v>
      </c>
      <c r="L66" s="19" t="s">
        <v>279</v>
      </c>
      <c r="M66" s="29">
        <v>67</v>
      </c>
      <c r="N66" s="4">
        <v>5.8333333333333336E-3</v>
      </c>
      <c r="O66" s="36">
        <v>8</v>
      </c>
      <c r="P66" s="36">
        <v>10</v>
      </c>
      <c r="Q66" s="36">
        <v>21</v>
      </c>
      <c r="R66" s="36">
        <v>17</v>
      </c>
      <c r="S66" s="56">
        <f>SUM(O66:R66)</f>
        <v>56</v>
      </c>
      <c r="T66" s="52" t="s">
        <v>284</v>
      </c>
      <c r="U66" s="34">
        <f t="shared" si="5"/>
        <v>0.83582089552238803</v>
      </c>
      <c r="V66" s="14">
        <f t="shared" si="4"/>
        <v>4.8756218905472637E-3</v>
      </c>
      <c r="W66" s="6" t="s">
        <v>361</v>
      </c>
      <c r="X66" s="6" t="s">
        <v>362</v>
      </c>
      <c r="Y66" s="6" t="s">
        <v>535</v>
      </c>
      <c r="Z66" s="35" t="s">
        <v>623</v>
      </c>
    </row>
    <row r="67" spans="1:26" s="7" customFormat="1" ht="94.5" customHeight="1" x14ac:dyDescent="0.2">
      <c r="A67" s="12">
        <v>65</v>
      </c>
      <c r="B67" s="12" t="s">
        <v>289</v>
      </c>
      <c r="C67" s="13" t="s">
        <v>31</v>
      </c>
      <c r="D67" s="22" t="s">
        <v>299</v>
      </c>
      <c r="E67" s="24" t="s">
        <v>38</v>
      </c>
      <c r="F67" s="15" t="s">
        <v>39</v>
      </c>
      <c r="G67" s="5" t="s">
        <v>134</v>
      </c>
      <c r="H67" s="5" t="s">
        <v>135</v>
      </c>
      <c r="I67" s="19" t="s">
        <v>291</v>
      </c>
      <c r="J67" s="5" t="s">
        <v>238</v>
      </c>
      <c r="K67" s="5" t="s">
        <v>27</v>
      </c>
      <c r="L67" s="19" t="s">
        <v>279</v>
      </c>
      <c r="M67" s="30">
        <v>0.8</v>
      </c>
      <c r="N67" s="4">
        <v>5.8333333333333336E-3</v>
      </c>
      <c r="O67" s="37">
        <v>0</v>
      </c>
      <c r="P67" s="37">
        <v>0</v>
      </c>
      <c r="Q67" s="37">
        <v>0</v>
      </c>
      <c r="R67" s="37">
        <v>0.8</v>
      </c>
      <c r="S67" s="54">
        <f>+MAX(O67:R67)</f>
        <v>0.8</v>
      </c>
      <c r="T67" s="52" t="s">
        <v>282</v>
      </c>
      <c r="U67" s="34">
        <f t="shared" si="5"/>
        <v>1</v>
      </c>
      <c r="V67" s="14">
        <f t="shared" si="4"/>
        <v>5.8333333333333336E-3</v>
      </c>
      <c r="W67" s="6" t="s">
        <v>429</v>
      </c>
      <c r="X67" s="6" t="s">
        <v>429</v>
      </c>
      <c r="Y67" s="6" t="s">
        <v>429</v>
      </c>
      <c r="Z67" s="72" t="s">
        <v>577</v>
      </c>
    </row>
    <row r="68" spans="1:26" s="7" customFormat="1" ht="94.5" customHeight="1" x14ac:dyDescent="0.2">
      <c r="A68" s="12">
        <v>66</v>
      </c>
      <c r="B68" s="12" t="s">
        <v>289</v>
      </c>
      <c r="C68" s="13" t="s">
        <v>31</v>
      </c>
      <c r="D68" s="22" t="s">
        <v>297</v>
      </c>
      <c r="E68" s="24" t="s">
        <v>32</v>
      </c>
      <c r="F68" s="15" t="s">
        <v>39</v>
      </c>
      <c r="G68" s="5" t="s">
        <v>157</v>
      </c>
      <c r="H68" s="5" t="s">
        <v>158</v>
      </c>
      <c r="I68" s="19" t="s">
        <v>291</v>
      </c>
      <c r="J68" s="5" t="s">
        <v>249</v>
      </c>
      <c r="K68" s="5" t="s">
        <v>27</v>
      </c>
      <c r="L68" s="19" t="s">
        <v>279</v>
      </c>
      <c r="M68" s="29">
        <v>4</v>
      </c>
      <c r="N68" s="4">
        <v>5.8333333333333336E-3</v>
      </c>
      <c r="O68" s="36">
        <v>0</v>
      </c>
      <c r="P68" s="36">
        <v>2</v>
      </c>
      <c r="Q68" s="36">
        <v>1</v>
      </c>
      <c r="R68" s="36">
        <v>3</v>
      </c>
      <c r="S68" s="56">
        <f>SUM(O68:R68)</f>
        <v>6</v>
      </c>
      <c r="T68" s="52" t="s">
        <v>284</v>
      </c>
      <c r="U68" s="34">
        <f t="shared" si="5"/>
        <v>1.5</v>
      </c>
      <c r="V68" s="14">
        <f t="shared" si="4"/>
        <v>5.8333333333333336E-3</v>
      </c>
      <c r="W68" s="6" t="s">
        <v>430</v>
      </c>
      <c r="X68" s="6" t="s">
        <v>431</v>
      </c>
      <c r="Y68" s="6" t="s">
        <v>492</v>
      </c>
      <c r="Z68" s="72" t="s">
        <v>578</v>
      </c>
    </row>
    <row r="69" spans="1:26" s="7" customFormat="1" ht="94.5" customHeight="1" x14ac:dyDescent="0.2">
      <c r="A69" s="12">
        <v>67</v>
      </c>
      <c r="B69" s="12" t="s">
        <v>289</v>
      </c>
      <c r="C69" s="13" t="s">
        <v>31</v>
      </c>
      <c r="D69" s="22" t="s">
        <v>299</v>
      </c>
      <c r="E69" s="24" t="s">
        <v>38</v>
      </c>
      <c r="F69" s="15" t="s">
        <v>39</v>
      </c>
      <c r="G69" s="5" t="s">
        <v>159</v>
      </c>
      <c r="H69" s="5" t="s">
        <v>160</v>
      </c>
      <c r="I69" s="19" t="s">
        <v>291</v>
      </c>
      <c r="J69" s="5" t="s">
        <v>250</v>
      </c>
      <c r="K69" s="5" t="s">
        <v>27</v>
      </c>
      <c r="L69" s="19" t="s">
        <v>280</v>
      </c>
      <c r="M69" s="28">
        <v>1</v>
      </c>
      <c r="N69" s="4">
        <v>8.1666666666666676E-3</v>
      </c>
      <c r="O69" s="42">
        <v>0</v>
      </c>
      <c r="P69" s="42">
        <v>0</v>
      </c>
      <c r="Q69" s="42">
        <v>0</v>
      </c>
      <c r="R69" s="37">
        <v>0.8</v>
      </c>
      <c r="S69" s="54">
        <f>+R69</f>
        <v>0.8</v>
      </c>
      <c r="T69" s="52" t="s">
        <v>285</v>
      </c>
      <c r="U69" s="34">
        <f t="shared" si="5"/>
        <v>0.8</v>
      </c>
      <c r="V69" s="14">
        <f t="shared" si="4"/>
        <v>6.5333333333333346E-3</v>
      </c>
      <c r="W69" s="6" t="s">
        <v>432</v>
      </c>
      <c r="X69" s="6" t="s">
        <v>433</v>
      </c>
      <c r="Y69" s="6" t="s">
        <v>434</v>
      </c>
      <c r="Z69" s="72" t="s">
        <v>579</v>
      </c>
    </row>
    <row r="70" spans="1:26" s="7" customFormat="1" ht="94.5" customHeight="1" x14ac:dyDescent="0.2">
      <c r="A70" s="12">
        <v>68</v>
      </c>
      <c r="B70" s="12" t="s">
        <v>289</v>
      </c>
      <c r="C70" s="13" t="s">
        <v>31</v>
      </c>
      <c r="D70" s="22" t="s">
        <v>299</v>
      </c>
      <c r="E70" s="24" t="s">
        <v>38</v>
      </c>
      <c r="F70" s="15" t="s">
        <v>39</v>
      </c>
      <c r="G70" s="5" t="s">
        <v>136</v>
      </c>
      <c r="H70" s="5" t="s">
        <v>137</v>
      </c>
      <c r="I70" s="19" t="s">
        <v>291</v>
      </c>
      <c r="J70" s="5" t="s">
        <v>239</v>
      </c>
      <c r="K70" s="5" t="s">
        <v>27</v>
      </c>
      <c r="L70" s="19" t="s">
        <v>279</v>
      </c>
      <c r="M70" s="29">
        <v>1</v>
      </c>
      <c r="N70" s="4">
        <v>3.5000000000000005E-3</v>
      </c>
      <c r="O70" s="36">
        <v>0</v>
      </c>
      <c r="P70" s="36">
        <v>0</v>
      </c>
      <c r="Q70" s="36">
        <v>0</v>
      </c>
      <c r="R70" s="36">
        <v>1</v>
      </c>
      <c r="S70" s="56">
        <f>SUM(O70:R70)</f>
        <v>1</v>
      </c>
      <c r="T70" s="52" t="s">
        <v>284</v>
      </c>
      <c r="U70" s="34">
        <f t="shared" si="5"/>
        <v>1</v>
      </c>
      <c r="V70" s="14">
        <f t="shared" si="4"/>
        <v>3.5000000000000005E-3</v>
      </c>
      <c r="W70" s="6" t="s">
        <v>435</v>
      </c>
      <c r="X70" s="6" t="s">
        <v>435</v>
      </c>
      <c r="Y70" s="6" t="s">
        <v>436</v>
      </c>
      <c r="Z70" s="72" t="s">
        <v>580</v>
      </c>
    </row>
    <row r="71" spans="1:26" s="7" customFormat="1" ht="94.5" customHeight="1" x14ac:dyDescent="0.2">
      <c r="A71" s="12">
        <v>69</v>
      </c>
      <c r="B71" s="12" t="s">
        <v>289</v>
      </c>
      <c r="C71" s="13" t="s">
        <v>31</v>
      </c>
      <c r="D71" s="22" t="s">
        <v>299</v>
      </c>
      <c r="E71" s="24" t="s">
        <v>38</v>
      </c>
      <c r="F71" s="15" t="s">
        <v>41</v>
      </c>
      <c r="G71" s="5" t="s">
        <v>138</v>
      </c>
      <c r="H71" s="5" t="s">
        <v>139</v>
      </c>
      <c r="I71" s="19" t="s">
        <v>291</v>
      </c>
      <c r="J71" s="5" t="s">
        <v>240</v>
      </c>
      <c r="K71" s="5" t="s">
        <v>27</v>
      </c>
      <c r="L71" s="19" t="s">
        <v>280</v>
      </c>
      <c r="M71" s="28">
        <v>1</v>
      </c>
      <c r="N71" s="4">
        <v>7.000000000000001E-3</v>
      </c>
      <c r="O71" s="63">
        <v>0.05</v>
      </c>
      <c r="P71" s="63">
        <v>0.1</v>
      </c>
      <c r="Q71" s="63">
        <v>0.3</v>
      </c>
      <c r="R71" s="63">
        <v>0.6</v>
      </c>
      <c r="S71" s="54">
        <f>+MAX(O71:R71)</f>
        <v>0.6</v>
      </c>
      <c r="T71" s="52" t="s">
        <v>283</v>
      </c>
      <c r="U71" s="34">
        <f t="shared" si="5"/>
        <v>0.6</v>
      </c>
      <c r="V71" s="14">
        <f t="shared" si="4"/>
        <v>4.2000000000000006E-3</v>
      </c>
      <c r="W71" s="35" t="s">
        <v>448</v>
      </c>
      <c r="X71" s="35" t="s">
        <v>449</v>
      </c>
      <c r="Y71" s="6" t="s">
        <v>519</v>
      </c>
      <c r="Z71" s="35" t="s">
        <v>586</v>
      </c>
    </row>
    <row r="72" spans="1:26" s="7" customFormat="1" ht="94.5" customHeight="1" x14ac:dyDescent="0.2">
      <c r="A72" s="12">
        <v>70</v>
      </c>
      <c r="B72" s="12" t="s">
        <v>289</v>
      </c>
      <c r="C72" s="13" t="s">
        <v>31</v>
      </c>
      <c r="D72" s="22" t="s">
        <v>296</v>
      </c>
      <c r="E72" s="24" t="s">
        <v>37</v>
      </c>
      <c r="F72" s="15" t="s">
        <v>41</v>
      </c>
      <c r="G72" s="5" t="s">
        <v>161</v>
      </c>
      <c r="H72" s="5" t="s">
        <v>162</v>
      </c>
      <c r="I72" s="19" t="s">
        <v>290</v>
      </c>
      <c r="J72" s="5" t="s">
        <v>251</v>
      </c>
      <c r="K72" s="5" t="s">
        <v>27</v>
      </c>
      <c r="L72" s="19" t="s">
        <v>279</v>
      </c>
      <c r="M72" s="29">
        <v>2</v>
      </c>
      <c r="N72" s="4">
        <v>4.6666666666666671E-3</v>
      </c>
      <c r="O72" s="75">
        <v>1</v>
      </c>
      <c r="P72" s="75">
        <v>2</v>
      </c>
      <c r="Q72" s="75">
        <v>1</v>
      </c>
      <c r="R72" s="75">
        <v>0</v>
      </c>
      <c r="S72" s="56">
        <f>SUM(O72:R72)</f>
        <v>4</v>
      </c>
      <c r="T72" s="52" t="s">
        <v>284</v>
      </c>
      <c r="U72" s="34">
        <f t="shared" si="5"/>
        <v>2</v>
      </c>
      <c r="V72" s="14">
        <f t="shared" si="4"/>
        <v>4.6666666666666671E-3</v>
      </c>
      <c r="W72" s="35" t="s">
        <v>450</v>
      </c>
      <c r="X72" s="35" t="s">
        <v>451</v>
      </c>
      <c r="Y72" s="35" t="s">
        <v>523</v>
      </c>
      <c r="Z72" s="70" t="s">
        <v>587</v>
      </c>
    </row>
    <row r="73" spans="1:26" s="7" customFormat="1" ht="94.5" customHeight="1" x14ac:dyDescent="0.2">
      <c r="A73" s="12">
        <v>71</v>
      </c>
      <c r="B73" s="12" t="s">
        <v>289</v>
      </c>
      <c r="C73" s="13" t="s">
        <v>31</v>
      </c>
      <c r="D73" s="22" t="s">
        <v>299</v>
      </c>
      <c r="E73" s="24" t="s">
        <v>38</v>
      </c>
      <c r="F73" s="15" t="s">
        <v>41</v>
      </c>
      <c r="G73" s="5" t="s">
        <v>163</v>
      </c>
      <c r="H73" s="5" t="s">
        <v>164</v>
      </c>
      <c r="I73" s="19" t="s">
        <v>291</v>
      </c>
      <c r="J73" s="5" t="s">
        <v>252</v>
      </c>
      <c r="K73" s="5" t="s">
        <v>27</v>
      </c>
      <c r="L73" s="19" t="s">
        <v>279</v>
      </c>
      <c r="M73" s="29">
        <v>1</v>
      </c>
      <c r="N73" s="4">
        <v>7.000000000000001E-3</v>
      </c>
      <c r="O73" s="75">
        <v>1</v>
      </c>
      <c r="P73" s="75">
        <v>1</v>
      </c>
      <c r="Q73" s="75">
        <v>1</v>
      </c>
      <c r="R73" s="75">
        <v>1</v>
      </c>
      <c r="S73" s="56">
        <f>SUM(O73:R73)</f>
        <v>4</v>
      </c>
      <c r="T73" s="52" t="s">
        <v>284</v>
      </c>
      <c r="U73" s="34">
        <f t="shared" si="5"/>
        <v>4</v>
      </c>
      <c r="V73" s="14">
        <f t="shared" si="4"/>
        <v>7.000000000000001E-3</v>
      </c>
      <c r="W73" s="35" t="s">
        <v>452</v>
      </c>
      <c r="X73" s="35" t="s">
        <v>453</v>
      </c>
      <c r="Y73" s="6" t="s">
        <v>520</v>
      </c>
      <c r="Z73" s="70" t="s">
        <v>588</v>
      </c>
    </row>
    <row r="74" spans="1:26" s="7" customFormat="1" ht="119.25" customHeight="1" x14ac:dyDescent="0.2">
      <c r="A74" s="12">
        <v>72</v>
      </c>
      <c r="B74" s="12" t="s">
        <v>289</v>
      </c>
      <c r="C74" s="13" t="s">
        <v>31</v>
      </c>
      <c r="D74" s="22" t="s">
        <v>300</v>
      </c>
      <c r="E74" s="24" t="s">
        <v>34</v>
      </c>
      <c r="F74" s="15" t="s">
        <v>41</v>
      </c>
      <c r="G74" s="5" t="s">
        <v>165</v>
      </c>
      <c r="H74" s="5" t="s">
        <v>166</v>
      </c>
      <c r="I74" s="19" t="s">
        <v>292</v>
      </c>
      <c r="J74" s="5" t="s">
        <v>606</v>
      </c>
      <c r="K74" s="5" t="s">
        <v>27</v>
      </c>
      <c r="L74" s="19" t="s">
        <v>279</v>
      </c>
      <c r="M74" s="29">
        <v>2</v>
      </c>
      <c r="N74" s="4">
        <v>5.8333333333333336E-3</v>
      </c>
      <c r="O74" s="75">
        <v>0.5</v>
      </c>
      <c r="P74" s="75">
        <v>0.5</v>
      </c>
      <c r="Q74" s="75">
        <v>0.5</v>
      </c>
      <c r="R74" s="75">
        <v>0.5</v>
      </c>
      <c r="S74" s="56">
        <f>SUM(O74:R74)</f>
        <v>2</v>
      </c>
      <c r="T74" s="52" t="s">
        <v>284</v>
      </c>
      <c r="U74" s="18">
        <f t="shared" si="5"/>
        <v>1</v>
      </c>
      <c r="V74" s="14">
        <f t="shared" ref="V74:V105" si="6">+IF(U74&lt;=100%,U74*N74,N74)</f>
        <v>5.8333333333333336E-3</v>
      </c>
      <c r="W74" s="35" t="s">
        <v>454</v>
      </c>
      <c r="X74" s="35" t="s">
        <v>455</v>
      </c>
      <c r="Y74" s="6" t="s">
        <v>521</v>
      </c>
      <c r="Z74" s="35" t="s">
        <v>589</v>
      </c>
    </row>
    <row r="75" spans="1:26" s="7" customFormat="1" ht="94.5" customHeight="1" x14ac:dyDescent="0.2">
      <c r="A75" s="12">
        <v>73</v>
      </c>
      <c r="B75" s="12" t="s">
        <v>289</v>
      </c>
      <c r="C75" s="13" t="s">
        <v>31</v>
      </c>
      <c r="D75" s="22" t="s">
        <v>299</v>
      </c>
      <c r="E75" s="24" t="s">
        <v>38</v>
      </c>
      <c r="F75" s="15" t="s">
        <v>41</v>
      </c>
      <c r="G75" s="5" t="s">
        <v>134</v>
      </c>
      <c r="H75" s="5" t="s">
        <v>135</v>
      </c>
      <c r="I75" s="19" t="s">
        <v>291</v>
      </c>
      <c r="J75" s="5" t="s">
        <v>238</v>
      </c>
      <c r="K75" s="5" t="s">
        <v>27</v>
      </c>
      <c r="L75" s="19" t="s">
        <v>279</v>
      </c>
      <c r="M75" s="30">
        <v>0.8</v>
      </c>
      <c r="N75" s="4">
        <v>5.8333333333333336E-3</v>
      </c>
      <c r="O75" s="76">
        <v>0</v>
      </c>
      <c r="P75" s="76">
        <v>0</v>
      </c>
      <c r="Q75" s="76">
        <v>0</v>
      </c>
      <c r="R75" s="76">
        <v>0.878</v>
      </c>
      <c r="S75" s="54">
        <f>+MAX(O75:R75)</f>
        <v>0.878</v>
      </c>
      <c r="T75" s="52" t="s">
        <v>282</v>
      </c>
      <c r="U75" s="18">
        <f t="shared" si="5"/>
        <v>1.0974999999999999</v>
      </c>
      <c r="V75" s="14">
        <f t="shared" si="6"/>
        <v>5.8333333333333336E-3</v>
      </c>
      <c r="W75" s="35" t="s">
        <v>456</v>
      </c>
      <c r="X75" s="35" t="s">
        <v>457</v>
      </c>
      <c r="Y75" s="6" t="s">
        <v>522</v>
      </c>
      <c r="Z75" s="35" t="s">
        <v>590</v>
      </c>
    </row>
    <row r="76" spans="1:26" s="7" customFormat="1" ht="94.5" customHeight="1" x14ac:dyDescent="0.2">
      <c r="A76" s="12">
        <v>74</v>
      </c>
      <c r="B76" s="12" t="s">
        <v>289</v>
      </c>
      <c r="C76" s="13" t="s">
        <v>31</v>
      </c>
      <c r="D76" s="22" t="s">
        <v>299</v>
      </c>
      <c r="E76" s="24" t="s">
        <v>38</v>
      </c>
      <c r="F76" s="15" t="s">
        <v>41</v>
      </c>
      <c r="G76" s="5" t="s">
        <v>136</v>
      </c>
      <c r="H76" s="5" t="s">
        <v>137</v>
      </c>
      <c r="I76" s="19" t="s">
        <v>291</v>
      </c>
      <c r="J76" s="5" t="s">
        <v>239</v>
      </c>
      <c r="K76" s="5" t="s">
        <v>27</v>
      </c>
      <c r="L76" s="19" t="s">
        <v>279</v>
      </c>
      <c r="M76" s="29">
        <v>1</v>
      </c>
      <c r="N76" s="4">
        <v>3.5000000000000005E-3</v>
      </c>
      <c r="O76" s="75">
        <v>1</v>
      </c>
      <c r="P76" s="75">
        <v>1</v>
      </c>
      <c r="Q76" s="75">
        <v>1</v>
      </c>
      <c r="R76" s="75">
        <v>1</v>
      </c>
      <c r="S76" s="56">
        <f>SUM(O76:R76)</f>
        <v>4</v>
      </c>
      <c r="T76" s="52" t="s">
        <v>284</v>
      </c>
      <c r="U76" s="18">
        <f t="shared" si="5"/>
        <v>4</v>
      </c>
      <c r="V76" s="14">
        <f t="shared" si="6"/>
        <v>3.5000000000000005E-3</v>
      </c>
      <c r="W76" s="35" t="s">
        <v>458</v>
      </c>
      <c r="X76" s="35" t="s">
        <v>458</v>
      </c>
      <c r="Y76" s="6" t="s">
        <v>458</v>
      </c>
      <c r="Z76" s="74" t="s">
        <v>458</v>
      </c>
    </row>
    <row r="77" spans="1:26" s="7" customFormat="1" ht="94.5" customHeight="1" x14ac:dyDescent="0.2">
      <c r="A77" s="12">
        <v>75</v>
      </c>
      <c r="B77" s="12" t="s">
        <v>289</v>
      </c>
      <c r="C77" s="13" t="s">
        <v>31</v>
      </c>
      <c r="D77" s="22" t="s">
        <v>299</v>
      </c>
      <c r="E77" s="24" t="s">
        <v>38</v>
      </c>
      <c r="F77" s="15" t="s">
        <v>41</v>
      </c>
      <c r="G77" s="5" t="s">
        <v>167</v>
      </c>
      <c r="H77" s="5" t="s">
        <v>168</v>
      </c>
      <c r="I77" s="19" t="s">
        <v>291</v>
      </c>
      <c r="J77" s="5" t="s">
        <v>253</v>
      </c>
      <c r="K77" s="5" t="s">
        <v>27</v>
      </c>
      <c r="L77" s="19" t="s">
        <v>279</v>
      </c>
      <c r="M77" s="29">
        <v>1</v>
      </c>
      <c r="N77" s="4">
        <v>7.000000000000001E-3</v>
      </c>
      <c r="O77" s="75">
        <v>1</v>
      </c>
      <c r="P77" s="75">
        <v>1</v>
      </c>
      <c r="Q77" s="75">
        <v>1</v>
      </c>
      <c r="R77" s="75">
        <v>1</v>
      </c>
      <c r="S77" s="56">
        <f>SUM(O77:R77)</f>
        <v>4</v>
      </c>
      <c r="T77" s="52" t="s">
        <v>284</v>
      </c>
      <c r="U77" s="18">
        <f t="shared" si="5"/>
        <v>4</v>
      </c>
      <c r="V77" s="14">
        <f t="shared" si="6"/>
        <v>7.000000000000001E-3</v>
      </c>
      <c r="W77" s="35" t="s">
        <v>459</v>
      </c>
      <c r="X77" s="35" t="s">
        <v>460</v>
      </c>
      <c r="Y77" s="6" t="s">
        <v>524</v>
      </c>
      <c r="Z77" s="35" t="s">
        <v>591</v>
      </c>
    </row>
    <row r="78" spans="1:26" s="7" customFormat="1" ht="94.5" customHeight="1" x14ac:dyDescent="0.2">
      <c r="A78" s="12">
        <v>76</v>
      </c>
      <c r="B78" s="12" t="s">
        <v>289</v>
      </c>
      <c r="C78" s="13" t="s">
        <v>31</v>
      </c>
      <c r="D78" s="22" t="s">
        <v>297</v>
      </c>
      <c r="E78" s="24" t="s">
        <v>34</v>
      </c>
      <c r="F78" s="15" t="s">
        <v>41</v>
      </c>
      <c r="G78" s="5" t="s">
        <v>169</v>
      </c>
      <c r="H78" s="5" t="s">
        <v>25</v>
      </c>
      <c r="I78" s="19" t="s">
        <v>290</v>
      </c>
      <c r="J78" s="5" t="s">
        <v>254</v>
      </c>
      <c r="K78" s="5" t="s">
        <v>27</v>
      </c>
      <c r="L78" s="19" t="s">
        <v>279</v>
      </c>
      <c r="M78" s="29">
        <v>1</v>
      </c>
      <c r="N78" s="4">
        <v>4.6666666666666671E-3</v>
      </c>
      <c r="O78" s="75">
        <v>1</v>
      </c>
      <c r="P78" s="75">
        <v>1</v>
      </c>
      <c r="Q78" s="75">
        <v>1</v>
      </c>
      <c r="R78" s="75">
        <v>1</v>
      </c>
      <c r="S78" s="56">
        <f>SUM(O78:R78)</f>
        <v>4</v>
      </c>
      <c r="T78" s="52" t="s">
        <v>284</v>
      </c>
      <c r="U78" s="18">
        <f t="shared" si="5"/>
        <v>4</v>
      </c>
      <c r="V78" s="14">
        <f t="shared" si="6"/>
        <v>4.6666666666666671E-3</v>
      </c>
      <c r="W78" s="35" t="s">
        <v>461</v>
      </c>
      <c r="X78" s="35" t="s">
        <v>462</v>
      </c>
      <c r="Y78" s="6" t="s">
        <v>525</v>
      </c>
      <c r="Z78" s="35" t="s">
        <v>592</v>
      </c>
    </row>
    <row r="79" spans="1:26" s="7" customFormat="1" ht="94.5" customHeight="1" x14ac:dyDescent="0.2">
      <c r="A79" s="12">
        <v>77</v>
      </c>
      <c r="B79" s="12" t="s">
        <v>289</v>
      </c>
      <c r="C79" s="13" t="s">
        <v>31</v>
      </c>
      <c r="D79" s="22" t="s">
        <v>299</v>
      </c>
      <c r="E79" s="24" t="s">
        <v>38</v>
      </c>
      <c r="F79" s="15" t="s">
        <v>42</v>
      </c>
      <c r="G79" s="5" t="s">
        <v>138</v>
      </c>
      <c r="H79" s="5" t="s">
        <v>139</v>
      </c>
      <c r="I79" s="19" t="s">
        <v>291</v>
      </c>
      <c r="J79" s="5" t="s">
        <v>240</v>
      </c>
      <c r="K79" s="5" t="s">
        <v>27</v>
      </c>
      <c r="L79" s="19" t="s">
        <v>280</v>
      </c>
      <c r="M79" s="28">
        <v>1</v>
      </c>
      <c r="N79" s="4">
        <v>7.000000000000001E-3</v>
      </c>
      <c r="O79" s="78">
        <v>0.25</v>
      </c>
      <c r="P79" s="78">
        <v>0.5</v>
      </c>
      <c r="Q79" s="78">
        <v>0.75</v>
      </c>
      <c r="R79" s="42">
        <v>0.91</v>
      </c>
      <c r="S79" s="54">
        <f>+MAX(O79:R79)</f>
        <v>0.91</v>
      </c>
      <c r="T79" s="52" t="s">
        <v>283</v>
      </c>
      <c r="U79" s="18">
        <f t="shared" si="5"/>
        <v>0.91</v>
      </c>
      <c r="V79" s="14">
        <f t="shared" si="6"/>
        <v>6.3700000000000015E-3</v>
      </c>
      <c r="W79" s="6" t="s">
        <v>330</v>
      </c>
      <c r="X79" s="6" t="s">
        <v>330</v>
      </c>
      <c r="Y79" s="6" t="s">
        <v>330</v>
      </c>
      <c r="Z79" s="69" t="s">
        <v>545</v>
      </c>
    </row>
    <row r="80" spans="1:26" s="7" customFormat="1" ht="94.5" customHeight="1" x14ac:dyDescent="0.2">
      <c r="A80" s="12">
        <v>78</v>
      </c>
      <c r="B80" s="12" t="s">
        <v>289</v>
      </c>
      <c r="C80" s="13" t="s">
        <v>31</v>
      </c>
      <c r="D80" s="22" t="s">
        <v>299</v>
      </c>
      <c r="E80" s="24" t="s">
        <v>38</v>
      </c>
      <c r="F80" s="15" t="s">
        <v>42</v>
      </c>
      <c r="G80" s="5" t="s">
        <v>170</v>
      </c>
      <c r="H80" s="5" t="s">
        <v>171</v>
      </c>
      <c r="I80" s="19" t="s">
        <v>290</v>
      </c>
      <c r="J80" s="5" t="s">
        <v>255</v>
      </c>
      <c r="K80" s="5" t="s">
        <v>27</v>
      </c>
      <c r="L80" s="19" t="s">
        <v>280</v>
      </c>
      <c r="M80" s="68">
        <v>0.72270000000000001</v>
      </c>
      <c r="N80" s="4">
        <v>8.1666666666666676E-3</v>
      </c>
      <c r="O80" s="67">
        <v>0</v>
      </c>
      <c r="P80" s="67">
        <v>0</v>
      </c>
      <c r="Q80" s="67">
        <v>0.72270000000000001</v>
      </c>
      <c r="R80" s="36">
        <v>0</v>
      </c>
      <c r="S80" s="57">
        <f>+MAX(O80:R80)</f>
        <v>0.72270000000000001</v>
      </c>
      <c r="T80" s="52" t="s">
        <v>283</v>
      </c>
      <c r="U80" s="18">
        <f t="shared" ref="U80:U109" si="7">+S80/M80</f>
        <v>1</v>
      </c>
      <c r="V80" s="14">
        <f t="shared" si="6"/>
        <v>8.1666666666666676E-3</v>
      </c>
      <c r="W80" s="6" t="s">
        <v>331</v>
      </c>
      <c r="X80" s="6" t="s">
        <v>331</v>
      </c>
      <c r="Y80" s="6" t="s">
        <v>473</v>
      </c>
      <c r="Z80" s="35" t="s">
        <v>473</v>
      </c>
    </row>
    <row r="81" spans="1:26" s="7" customFormat="1" ht="94.5" customHeight="1" x14ac:dyDescent="0.2">
      <c r="A81" s="12">
        <v>79</v>
      </c>
      <c r="B81" s="12" t="s">
        <v>289</v>
      </c>
      <c r="C81" s="13" t="s">
        <v>31</v>
      </c>
      <c r="D81" s="22" t="s">
        <v>299</v>
      </c>
      <c r="E81" s="24" t="s">
        <v>38</v>
      </c>
      <c r="F81" s="15" t="s">
        <v>42</v>
      </c>
      <c r="G81" s="5" t="s">
        <v>134</v>
      </c>
      <c r="H81" s="5" t="s">
        <v>135</v>
      </c>
      <c r="I81" s="19" t="s">
        <v>291</v>
      </c>
      <c r="J81" s="5" t="s">
        <v>238</v>
      </c>
      <c r="K81" s="5" t="s">
        <v>27</v>
      </c>
      <c r="L81" s="19" t="s">
        <v>279</v>
      </c>
      <c r="M81" s="30">
        <v>0.8</v>
      </c>
      <c r="N81" s="4">
        <v>5.8333333333333336E-3</v>
      </c>
      <c r="O81" s="37">
        <v>0</v>
      </c>
      <c r="P81" s="37">
        <v>0</v>
      </c>
      <c r="Q81" s="37">
        <v>0</v>
      </c>
      <c r="R81" s="37">
        <v>0.9</v>
      </c>
      <c r="S81" s="54">
        <f>+MAX(O81:R81)</f>
        <v>0.9</v>
      </c>
      <c r="T81" s="52" t="s">
        <v>282</v>
      </c>
      <c r="U81" s="18">
        <f t="shared" si="7"/>
        <v>1.125</v>
      </c>
      <c r="V81" s="14">
        <f t="shared" si="6"/>
        <v>5.8333333333333336E-3</v>
      </c>
      <c r="W81" s="6" t="s">
        <v>332</v>
      </c>
      <c r="X81" s="6" t="s">
        <v>332</v>
      </c>
      <c r="Y81" s="6" t="s">
        <v>332</v>
      </c>
      <c r="Z81" s="35" t="s">
        <v>546</v>
      </c>
    </row>
    <row r="82" spans="1:26" s="7" customFormat="1" ht="94.5" customHeight="1" x14ac:dyDescent="0.2">
      <c r="A82" s="12">
        <v>80</v>
      </c>
      <c r="B82" s="12" t="s">
        <v>289</v>
      </c>
      <c r="C82" s="13" t="s">
        <v>31</v>
      </c>
      <c r="D82" s="22" t="s">
        <v>298</v>
      </c>
      <c r="E82" s="24" t="s">
        <v>35</v>
      </c>
      <c r="F82" s="15" t="s">
        <v>42</v>
      </c>
      <c r="G82" s="5" t="s">
        <v>172</v>
      </c>
      <c r="H82" s="5" t="s">
        <v>173</v>
      </c>
      <c r="I82" s="19" t="s">
        <v>291</v>
      </c>
      <c r="J82" s="5" t="s">
        <v>256</v>
      </c>
      <c r="K82" s="5" t="s">
        <v>27</v>
      </c>
      <c r="L82" s="19" t="s">
        <v>280</v>
      </c>
      <c r="M82" s="28">
        <v>1</v>
      </c>
      <c r="N82" s="4">
        <v>5.8333333333333336E-3</v>
      </c>
      <c r="O82" s="42">
        <v>0.98</v>
      </c>
      <c r="P82" s="42">
        <v>0.98</v>
      </c>
      <c r="Q82" s="42">
        <v>0.96</v>
      </c>
      <c r="R82" s="42">
        <v>0.9</v>
      </c>
      <c r="S82" s="54">
        <f>+R82</f>
        <v>0.9</v>
      </c>
      <c r="T82" s="52" t="s">
        <v>285</v>
      </c>
      <c r="U82" s="18">
        <f t="shared" si="7"/>
        <v>0.9</v>
      </c>
      <c r="V82" s="14">
        <f t="shared" si="6"/>
        <v>5.2500000000000003E-3</v>
      </c>
      <c r="W82" s="6" t="s">
        <v>333</v>
      </c>
      <c r="X82" s="6" t="s">
        <v>333</v>
      </c>
      <c r="Y82" s="6" t="s">
        <v>333</v>
      </c>
      <c r="Z82" s="35" t="s">
        <v>333</v>
      </c>
    </row>
    <row r="83" spans="1:26" s="7" customFormat="1" ht="94.5" customHeight="1" x14ac:dyDescent="0.2">
      <c r="A83" s="12">
        <v>81</v>
      </c>
      <c r="B83" s="12" t="s">
        <v>289</v>
      </c>
      <c r="C83" s="13" t="s">
        <v>31</v>
      </c>
      <c r="D83" s="22" t="s">
        <v>299</v>
      </c>
      <c r="E83" s="24" t="s">
        <v>38</v>
      </c>
      <c r="F83" s="15" t="s">
        <v>42</v>
      </c>
      <c r="G83" s="5" t="s">
        <v>136</v>
      </c>
      <c r="H83" s="5" t="s">
        <v>137</v>
      </c>
      <c r="I83" s="19" t="s">
        <v>291</v>
      </c>
      <c r="J83" s="5" t="s">
        <v>239</v>
      </c>
      <c r="K83" s="5" t="s">
        <v>27</v>
      </c>
      <c r="L83" s="19" t="s">
        <v>279</v>
      </c>
      <c r="M83" s="29">
        <v>1</v>
      </c>
      <c r="N83" s="4">
        <v>3.5000000000000005E-3</v>
      </c>
      <c r="O83" s="36">
        <v>0</v>
      </c>
      <c r="P83" s="36">
        <v>0</v>
      </c>
      <c r="Q83" s="36">
        <v>1</v>
      </c>
      <c r="R83" s="36">
        <v>0</v>
      </c>
      <c r="S83" s="56">
        <f>SUM(O83:R83)</f>
        <v>1</v>
      </c>
      <c r="T83" s="52" t="s">
        <v>284</v>
      </c>
      <c r="U83" s="18">
        <f t="shared" si="7"/>
        <v>1</v>
      </c>
      <c r="V83" s="14">
        <f t="shared" si="6"/>
        <v>3.5000000000000005E-3</v>
      </c>
      <c r="W83" s="6" t="s">
        <v>549</v>
      </c>
      <c r="X83" s="6" t="s">
        <v>549</v>
      </c>
      <c r="Y83" s="6" t="s">
        <v>548</v>
      </c>
      <c r="Z83" s="35" t="s">
        <v>547</v>
      </c>
    </row>
    <row r="84" spans="1:26" s="7" customFormat="1" ht="94.5" customHeight="1" x14ac:dyDescent="0.2">
      <c r="A84" s="12">
        <v>82</v>
      </c>
      <c r="B84" s="12" t="s">
        <v>289</v>
      </c>
      <c r="C84" s="13" t="s">
        <v>31</v>
      </c>
      <c r="D84" s="22" t="s">
        <v>299</v>
      </c>
      <c r="E84" s="24" t="s">
        <v>38</v>
      </c>
      <c r="F84" s="15" t="s">
        <v>44</v>
      </c>
      <c r="G84" s="5" t="s">
        <v>138</v>
      </c>
      <c r="H84" s="5" t="s">
        <v>139</v>
      </c>
      <c r="I84" s="19" t="s">
        <v>291</v>
      </c>
      <c r="J84" s="5" t="s">
        <v>240</v>
      </c>
      <c r="K84" s="5" t="s">
        <v>27</v>
      </c>
      <c r="L84" s="19" t="s">
        <v>280</v>
      </c>
      <c r="M84" s="28">
        <v>1</v>
      </c>
      <c r="N84" s="4">
        <v>7.000000000000001E-3</v>
      </c>
      <c r="O84" s="42">
        <v>0</v>
      </c>
      <c r="P84" s="42">
        <v>0</v>
      </c>
      <c r="Q84" s="42">
        <v>0</v>
      </c>
      <c r="R84" s="42">
        <v>0.22</v>
      </c>
      <c r="S84" s="54">
        <f>+MAX(O84:R84)</f>
        <v>0.22</v>
      </c>
      <c r="T84" s="52" t="s">
        <v>283</v>
      </c>
      <c r="U84" s="18">
        <f t="shared" si="7"/>
        <v>0.22</v>
      </c>
      <c r="V84" s="14">
        <f t="shared" si="6"/>
        <v>1.5400000000000001E-3</v>
      </c>
      <c r="W84" s="6" t="s">
        <v>371</v>
      </c>
      <c r="X84" s="6" t="s">
        <v>371</v>
      </c>
      <c r="Y84" s="6" t="s">
        <v>496</v>
      </c>
      <c r="Z84" s="35" t="s">
        <v>598</v>
      </c>
    </row>
    <row r="85" spans="1:26" s="7" customFormat="1" ht="94.5" customHeight="1" x14ac:dyDescent="0.2">
      <c r="A85" s="12">
        <v>83</v>
      </c>
      <c r="B85" s="12" t="s">
        <v>289</v>
      </c>
      <c r="C85" s="13" t="s">
        <v>31</v>
      </c>
      <c r="D85" s="22" t="s">
        <v>296</v>
      </c>
      <c r="E85" s="24" t="s">
        <v>37</v>
      </c>
      <c r="F85" s="15" t="s">
        <v>44</v>
      </c>
      <c r="G85" s="5" t="s">
        <v>174</v>
      </c>
      <c r="H85" s="5" t="s">
        <v>175</v>
      </c>
      <c r="I85" s="19" t="s">
        <v>290</v>
      </c>
      <c r="J85" s="5" t="s">
        <v>257</v>
      </c>
      <c r="K85" s="5" t="s">
        <v>27</v>
      </c>
      <c r="L85" s="19" t="s">
        <v>279</v>
      </c>
      <c r="M85" s="28">
        <v>1</v>
      </c>
      <c r="N85" s="4">
        <v>4.6666666666666671E-3</v>
      </c>
      <c r="O85" s="42">
        <v>0</v>
      </c>
      <c r="P85" s="42">
        <v>0</v>
      </c>
      <c r="Q85" s="42">
        <v>0.46</v>
      </c>
      <c r="R85" s="42">
        <v>0.54</v>
      </c>
      <c r="S85" s="54">
        <f>SUM(O85:R85)</f>
        <v>1</v>
      </c>
      <c r="T85" s="52" t="s">
        <v>284</v>
      </c>
      <c r="U85" s="18">
        <f t="shared" si="7"/>
        <v>1</v>
      </c>
      <c r="V85" s="14">
        <f t="shared" si="6"/>
        <v>4.6666666666666671E-3</v>
      </c>
      <c r="W85" s="6" t="s">
        <v>372</v>
      </c>
      <c r="X85" s="6" t="s">
        <v>373</v>
      </c>
      <c r="Y85" s="6" t="s">
        <v>497</v>
      </c>
      <c r="Z85" s="35" t="s">
        <v>599</v>
      </c>
    </row>
    <row r="86" spans="1:26" s="7" customFormat="1" ht="94.5" customHeight="1" x14ac:dyDescent="0.2">
      <c r="A86" s="12">
        <v>84</v>
      </c>
      <c r="B86" s="12" t="s">
        <v>289</v>
      </c>
      <c r="C86" s="13" t="s">
        <v>31</v>
      </c>
      <c r="D86" s="22" t="s">
        <v>296</v>
      </c>
      <c r="E86" s="24" t="s">
        <v>37</v>
      </c>
      <c r="F86" s="15" t="s">
        <v>44</v>
      </c>
      <c r="G86" s="5" t="s">
        <v>176</v>
      </c>
      <c r="H86" s="5" t="s">
        <v>177</v>
      </c>
      <c r="I86" s="19" t="s">
        <v>291</v>
      </c>
      <c r="J86" s="5" t="s">
        <v>258</v>
      </c>
      <c r="K86" s="5" t="s">
        <v>27</v>
      </c>
      <c r="L86" s="19" t="s">
        <v>280</v>
      </c>
      <c r="M86" s="28">
        <v>1</v>
      </c>
      <c r="N86" s="4">
        <v>9.3333333333333341E-3</v>
      </c>
      <c r="O86" s="42">
        <v>0</v>
      </c>
      <c r="P86" s="42">
        <v>0.09</v>
      </c>
      <c r="Q86" s="42">
        <v>0.53</v>
      </c>
      <c r="R86" s="42">
        <v>0.85</v>
      </c>
      <c r="S86" s="54">
        <f>+MAX(O86:R86)</f>
        <v>0.85</v>
      </c>
      <c r="T86" s="52" t="s">
        <v>283</v>
      </c>
      <c r="U86" s="18">
        <f t="shared" si="7"/>
        <v>0.85</v>
      </c>
      <c r="V86" s="14">
        <f t="shared" si="6"/>
        <v>7.9333333333333339E-3</v>
      </c>
      <c r="W86" s="6" t="s">
        <v>374</v>
      </c>
      <c r="X86" s="6" t="s">
        <v>498</v>
      </c>
      <c r="Y86" s="6" t="s">
        <v>499</v>
      </c>
      <c r="Z86" s="35" t="s">
        <v>600</v>
      </c>
    </row>
    <row r="87" spans="1:26" s="7" customFormat="1" ht="94.5" customHeight="1" x14ac:dyDescent="0.2">
      <c r="A87" s="12">
        <v>85</v>
      </c>
      <c r="B87" s="12" t="s">
        <v>289</v>
      </c>
      <c r="C87" s="13" t="s">
        <v>31</v>
      </c>
      <c r="D87" s="22" t="s">
        <v>299</v>
      </c>
      <c r="E87" s="24" t="s">
        <v>38</v>
      </c>
      <c r="F87" s="15" t="s">
        <v>44</v>
      </c>
      <c r="G87" s="5" t="s">
        <v>178</v>
      </c>
      <c r="H87" s="5" t="s">
        <v>179</v>
      </c>
      <c r="I87" s="19" t="s">
        <v>291</v>
      </c>
      <c r="J87" s="33" t="s">
        <v>259</v>
      </c>
      <c r="K87" s="5" t="s">
        <v>27</v>
      </c>
      <c r="L87" s="19" t="s">
        <v>280</v>
      </c>
      <c r="M87" s="28">
        <v>1</v>
      </c>
      <c r="N87" s="4">
        <v>5.8333333333333336E-3</v>
      </c>
      <c r="O87" s="42" t="s">
        <v>500</v>
      </c>
      <c r="P87" s="42" t="s">
        <v>501</v>
      </c>
      <c r="Q87" s="42">
        <v>0.67300000000000004</v>
      </c>
      <c r="R87" s="42">
        <v>0.89</v>
      </c>
      <c r="S87" s="54">
        <f>+MAX(O87:R87)</f>
        <v>0.89</v>
      </c>
      <c r="T87" s="52" t="s">
        <v>283</v>
      </c>
      <c r="U87" s="18">
        <f t="shared" si="7"/>
        <v>0.89</v>
      </c>
      <c r="V87" s="14">
        <f t="shared" si="6"/>
        <v>5.1916666666666673E-3</v>
      </c>
      <c r="W87" s="6" t="s">
        <v>375</v>
      </c>
      <c r="X87" s="6" t="s">
        <v>376</v>
      </c>
      <c r="Y87" s="6" t="s">
        <v>502</v>
      </c>
      <c r="Z87" s="35" t="s">
        <v>601</v>
      </c>
    </row>
    <row r="88" spans="1:26" s="7" customFormat="1" ht="94.5" customHeight="1" x14ac:dyDescent="0.2">
      <c r="A88" s="12">
        <v>86</v>
      </c>
      <c r="B88" s="12" t="s">
        <v>289</v>
      </c>
      <c r="C88" s="13" t="s">
        <v>31</v>
      </c>
      <c r="D88" s="22" t="s">
        <v>296</v>
      </c>
      <c r="E88" s="24" t="s">
        <v>37</v>
      </c>
      <c r="F88" s="15" t="s">
        <v>44</v>
      </c>
      <c r="G88" s="5" t="s">
        <v>180</v>
      </c>
      <c r="H88" s="5" t="s">
        <v>181</v>
      </c>
      <c r="I88" s="19" t="s">
        <v>291</v>
      </c>
      <c r="J88" s="33" t="s">
        <v>260</v>
      </c>
      <c r="K88" s="5" t="s">
        <v>27</v>
      </c>
      <c r="L88" s="19" t="s">
        <v>280</v>
      </c>
      <c r="M88" s="28">
        <v>1</v>
      </c>
      <c r="N88" s="4">
        <v>7.000000000000001E-3</v>
      </c>
      <c r="O88" s="42" t="s">
        <v>503</v>
      </c>
      <c r="P88" s="42">
        <v>0.42</v>
      </c>
      <c r="Q88" s="42">
        <v>0.64249999999999996</v>
      </c>
      <c r="R88" s="42">
        <v>0.86</v>
      </c>
      <c r="S88" s="54">
        <f>+MAX(O88:R88)</f>
        <v>0.86</v>
      </c>
      <c r="T88" s="52" t="s">
        <v>283</v>
      </c>
      <c r="U88" s="18">
        <f t="shared" si="7"/>
        <v>0.86</v>
      </c>
      <c r="V88" s="14">
        <f t="shared" si="6"/>
        <v>6.020000000000001E-3</v>
      </c>
      <c r="W88" s="6" t="s">
        <v>377</v>
      </c>
      <c r="X88" s="6" t="s">
        <v>378</v>
      </c>
      <c r="Y88" s="6" t="s">
        <v>504</v>
      </c>
      <c r="Z88" s="35" t="s">
        <v>602</v>
      </c>
    </row>
    <row r="89" spans="1:26" s="7" customFormat="1" ht="94.5" customHeight="1" x14ac:dyDescent="0.2">
      <c r="A89" s="12">
        <v>87</v>
      </c>
      <c r="B89" s="12" t="s">
        <v>289</v>
      </c>
      <c r="C89" s="13" t="s">
        <v>31</v>
      </c>
      <c r="D89" s="22" t="s">
        <v>296</v>
      </c>
      <c r="E89" s="24" t="s">
        <v>37</v>
      </c>
      <c r="F89" s="15" t="s">
        <v>44</v>
      </c>
      <c r="G89" s="5" t="s">
        <v>182</v>
      </c>
      <c r="H89" s="5" t="s">
        <v>632</v>
      </c>
      <c r="I89" s="19" t="s">
        <v>291</v>
      </c>
      <c r="J89" s="5" t="s">
        <v>261</v>
      </c>
      <c r="K89" s="5" t="s">
        <v>27</v>
      </c>
      <c r="L89" s="19" t="s">
        <v>279</v>
      </c>
      <c r="M89" s="29">
        <v>2</v>
      </c>
      <c r="N89" s="4">
        <v>5.8333333333333336E-3</v>
      </c>
      <c r="O89" s="36">
        <v>0</v>
      </c>
      <c r="P89" s="36">
        <v>0</v>
      </c>
      <c r="Q89" s="36">
        <v>0</v>
      </c>
      <c r="R89" s="36">
        <v>0</v>
      </c>
      <c r="S89" s="56">
        <f>SUM(O89:R89)</f>
        <v>0</v>
      </c>
      <c r="T89" s="52" t="s">
        <v>284</v>
      </c>
      <c r="U89" s="18">
        <f t="shared" si="7"/>
        <v>0</v>
      </c>
      <c r="V89" s="14">
        <f t="shared" si="6"/>
        <v>0</v>
      </c>
      <c r="W89" s="35" t="s">
        <v>633</v>
      </c>
      <c r="X89" s="35" t="s">
        <v>634</v>
      </c>
      <c r="Y89" s="35" t="s">
        <v>635</v>
      </c>
      <c r="Z89" s="35" t="s">
        <v>636</v>
      </c>
    </row>
    <row r="90" spans="1:26" s="7" customFormat="1" ht="94.5" customHeight="1" x14ac:dyDescent="0.2">
      <c r="A90" s="12">
        <v>88</v>
      </c>
      <c r="B90" s="12" t="s">
        <v>289</v>
      </c>
      <c r="C90" s="13" t="s">
        <v>31</v>
      </c>
      <c r="D90" s="22" t="s">
        <v>296</v>
      </c>
      <c r="E90" s="24" t="s">
        <v>37</v>
      </c>
      <c r="F90" s="15" t="s">
        <v>44</v>
      </c>
      <c r="G90" s="5" t="s">
        <v>182</v>
      </c>
      <c r="H90" s="5" t="s">
        <v>183</v>
      </c>
      <c r="I90" s="19" t="s">
        <v>290</v>
      </c>
      <c r="J90" s="5" t="s">
        <v>262</v>
      </c>
      <c r="K90" s="5" t="s">
        <v>27</v>
      </c>
      <c r="L90" s="19" t="s">
        <v>280</v>
      </c>
      <c r="M90" s="30">
        <v>0.9</v>
      </c>
      <c r="N90" s="4">
        <v>3.5000000000000005E-3</v>
      </c>
      <c r="O90" s="37">
        <v>0.71</v>
      </c>
      <c r="P90" s="37">
        <v>0.81</v>
      </c>
      <c r="Q90" s="37">
        <v>0.83</v>
      </c>
      <c r="R90" s="37">
        <v>0.86</v>
      </c>
      <c r="S90" s="54">
        <f>+MAX(O90:R90)</f>
        <v>0.86</v>
      </c>
      <c r="T90" s="52" t="s">
        <v>283</v>
      </c>
      <c r="U90" s="18">
        <f t="shared" si="7"/>
        <v>0.95555555555555549</v>
      </c>
      <c r="V90" s="14">
        <f t="shared" si="6"/>
        <v>3.3444444444444446E-3</v>
      </c>
      <c r="W90" s="6" t="s">
        <v>379</v>
      </c>
      <c r="X90" s="6" t="s">
        <v>380</v>
      </c>
      <c r="Y90" s="6" t="s">
        <v>505</v>
      </c>
      <c r="Z90" s="35" t="s">
        <v>603</v>
      </c>
    </row>
    <row r="91" spans="1:26" s="7" customFormat="1" ht="94.5" customHeight="1" x14ac:dyDescent="0.2">
      <c r="A91" s="12">
        <v>89</v>
      </c>
      <c r="B91" s="12" t="s">
        <v>289</v>
      </c>
      <c r="C91" s="13" t="s">
        <v>31</v>
      </c>
      <c r="D91" s="22" t="s">
        <v>299</v>
      </c>
      <c r="E91" s="24" t="s">
        <v>38</v>
      </c>
      <c r="F91" s="15" t="s">
        <v>44</v>
      </c>
      <c r="G91" s="5" t="s">
        <v>136</v>
      </c>
      <c r="H91" s="5" t="s">
        <v>137</v>
      </c>
      <c r="I91" s="19" t="s">
        <v>291</v>
      </c>
      <c r="J91" s="5" t="s">
        <v>239</v>
      </c>
      <c r="K91" s="5" t="s">
        <v>27</v>
      </c>
      <c r="L91" s="19" t="s">
        <v>279</v>
      </c>
      <c r="M91" s="29">
        <v>1</v>
      </c>
      <c r="N91" s="4">
        <v>3.5000000000000005E-3</v>
      </c>
      <c r="O91" s="36">
        <v>0</v>
      </c>
      <c r="P91" s="36">
        <v>0</v>
      </c>
      <c r="Q91" s="36">
        <v>0</v>
      </c>
      <c r="R91" s="36">
        <v>1</v>
      </c>
      <c r="S91" s="56">
        <f>SUM(O91:R91)</f>
        <v>1</v>
      </c>
      <c r="T91" s="52" t="s">
        <v>284</v>
      </c>
      <c r="U91" s="18">
        <f t="shared" si="7"/>
        <v>1</v>
      </c>
      <c r="V91" s="14">
        <f t="shared" si="6"/>
        <v>3.5000000000000005E-3</v>
      </c>
      <c r="W91" s="6" t="s">
        <v>381</v>
      </c>
      <c r="X91" s="6" t="s">
        <v>381</v>
      </c>
      <c r="Y91" s="6" t="s">
        <v>381</v>
      </c>
      <c r="Z91" s="35" t="s">
        <v>604</v>
      </c>
    </row>
    <row r="92" spans="1:26" s="7" customFormat="1" ht="108.75" customHeight="1" x14ac:dyDescent="0.2">
      <c r="A92" s="12">
        <v>90</v>
      </c>
      <c r="B92" s="12" t="s">
        <v>289</v>
      </c>
      <c r="C92" s="13" t="s">
        <v>31</v>
      </c>
      <c r="D92" s="22" t="s">
        <v>296</v>
      </c>
      <c r="E92" s="24" t="s">
        <v>37</v>
      </c>
      <c r="F92" s="15" t="s">
        <v>44</v>
      </c>
      <c r="G92" s="5" t="s">
        <v>184</v>
      </c>
      <c r="H92" s="5" t="s">
        <v>507</v>
      </c>
      <c r="I92" s="19" t="s">
        <v>290</v>
      </c>
      <c r="J92" s="5" t="s">
        <v>263</v>
      </c>
      <c r="K92" s="5" t="s">
        <v>27</v>
      </c>
      <c r="L92" s="19" t="s">
        <v>279</v>
      </c>
      <c r="M92" s="29">
        <v>1</v>
      </c>
      <c r="N92" s="4">
        <v>7.000000000000001E-3</v>
      </c>
      <c r="O92" s="36">
        <v>0.1</v>
      </c>
      <c r="P92" s="36">
        <v>0.1</v>
      </c>
      <c r="Q92" s="36">
        <v>0.1</v>
      </c>
      <c r="R92" s="36">
        <v>0.2</v>
      </c>
      <c r="S92" s="81">
        <f>SUM(O92:R92)</f>
        <v>0.5</v>
      </c>
      <c r="T92" s="52" t="s">
        <v>284</v>
      </c>
      <c r="U92" s="18">
        <f t="shared" si="7"/>
        <v>0.5</v>
      </c>
      <c r="V92" s="14">
        <f t="shared" si="6"/>
        <v>3.5000000000000005E-3</v>
      </c>
      <c r="W92" s="6" t="s">
        <v>382</v>
      </c>
      <c r="X92" s="6" t="s">
        <v>383</v>
      </c>
      <c r="Y92" s="6" t="s">
        <v>506</v>
      </c>
      <c r="Z92" s="35" t="s">
        <v>605</v>
      </c>
    </row>
    <row r="93" spans="1:26" s="7" customFormat="1" ht="94.5" customHeight="1" x14ac:dyDescent="0.2">
      <c r="A93" s="12">
        <v>91</v>
      </c>
      <c r="B93" s="12" t="s">
        <v>289</v>
      </c>
      <c r="C93" s="13" t="s">
        <v>31</v>
      </c>
      <c r="D93" s="22" t="s">
        <v>299</v>
      </c>
      <c r="E93" s="24" t="s">
        <v>38</v>
      </c>
      <c r="F93" s="15" t="s">
        <v>47</v>
      </c>
      <c r="G93" s="5" t="s">
        <v>185</v>
      </c>
      <c r="H93" s="5" t="s">
        <v>186</v>
      </c>
      <c r="I93" s="19" t="s">
        <v>290</v>
      </c>
      <c r="J93" s="5" t="s">
        <v>264</v>
      </c>
      <c r="K93" s="5" t="s">
        <v>27</v>
      </c>
      <c r="L93" s="19" t="s">
        <v>280</v>
      </c>
      <c r="M93" s="30">
        <v>0.9</v>
      </c>
      <c r="N93" s="4">
        <v>7.000000000000001E-3</v>
      </c>
      <c r="O93" s="37">
        <v>0</v>
      </c>
      <c r="P93" s="37">
        <v>0</v>
      </c>
      <c r="Q93" s="37">
        <v>0.3125</v>
      </c>
      <c r="R93" s="37">
        <v>0.53</v>
      </c>
      <c r="S93" s="54">
        <f>+MAX(O93:R93)</f>
        <v>0.53</v>
      </c>
      <c r="T93" s="52" t="s">
        <v>283</v>
      </c>
      <c r="U93" s="18">
        <f t="shared" si="7"/>
        <v>0.58888888888888891</v>
      </c>
      <c r="V93" s="14">
        <f t="shared" si="6"/>
        <v>4.1222222222222233E-3</v>
      </c>
      <c r="W93" s="6" t="s">
        <v>308</v>
      </c>
      <c r="X93" s="6" t="s">
        <v>536</v>
      </c>
      <c r="Y93" s="6" t="s">
        <v>471</v>
      </c>
      <c r="Z93" s="6" t="s">
        <v>537</v>
      </c>
    </row>
    <row r="94" spans="1:26" s="7" customFormat="1" ht="94.5" customHeight="1" x14ac:dyDescent="0.2">
      <c r="A94" s="12">
        <v>92</v>
      </c>
      <c r="B94" s="12" t="s">
        <v>289</v>
      </c>
      <c r="C94" s="13" t="s">
        <v>31</v>
      </c>
      <c r="D94" s="22" t="s">
        <v>299</v>
      </c>
      <c r="E94" s="24" t="s">
        <v>38</v>
      </c>
      <c r="F94" s="15" t="s">
        <v>47</v>
      </c>
      <c r="G94" s="5" t="s">
        <v>187</v>
      </c>
      <c r="H94" s="5" t="s">
        <v>188</v>
      </c>
      <c r="I94" s="19" t="s">
        <v>290</v>
      </c>
      <c r="J94" s="5" t="s">
        <v>265</v>
      </c>
      <c r="K94" s="5" t="s">
        <v>27</v>
      </c>
      <c r="L94" s="19" t="s">
        <v>279</v>
      </c>
      <c r="M94" s="29">
        <v>63.1</v>
      </c>
      <c r="N94" s="4">
        <v>8.1666666666666676E-3</v>
      </c>
      <c r="O94" s="36">
        <v>0</v>
      </c>
      <c r="P94" s="36">
        <v>63.1</v>
      </c>
      <c r="Q94" s="36">
        <v>0</v>
      </c>
      <c r="R94" s="36">
        <v>0</v>
      </c>
      <c r="S94" s="55">
        <f>+MAX(O94:R94)</f>
        <v>63.1</v>
      </c>
      <c r="T94" s="52" t="s">
        <v>282</v>
      </c>
      <c r="U94" s="18">
        <f t="shared" si="7"/>
        <v>1</v>
      </c>
      <c r="V94" s="14">
        <f t="shared" si="6"/>
        <v>8.1666666666666676E-3</v>
      </c>
      <c r="W94" s="6" t="s">
        <v>309</v>
      </c>
      <c r="X94" s="6" t="s">
        <v>310</v>
      </c>
      <c r="Y94" s="6" t="s">
        <v>311</v>
      </c>
      <c r="Z94" s="6" t="s">
        <v>538</v>
      </c>
    </row>
    <row r="95" spans="1:26" s="7" customFormat="1" ht="94.5" customHeight="1" x14ac:dyDescent="0.2">
      <c r="A95" s="12">
        <v>93</v>
      </c>
      <c r="B95" s="12" t="s">
        <v>289</v>
      </c>
      <c r="C95" s="13" t="s">
        <v>31</v>
      </c>
      <c r="D95" s="22" t="s">
        <v>299</v>
      </c>
      <c r="E95" s="24" t="s">
        <v>38</v>
      </c>
      <c r="F95" s="15" t="s">
        <v>47</v>
      </c>
      <c r="G95" s="5" t="s">
        <v>134</v>
      </c>
      <c r="H95" s="5" t="s">
        <v>135</v>
      </c>
      <c r="I95" s="19" t="s">
        <v>291</v>
      </c>
      <c r="J95" s="5" t="s">
        <v>238</v>
      </c>
      <c r="K95" s="5" t="s">
        <v>27</v>
      </c>
      <c r="L95" s="19" t="s">
        <v>279</v>
      </c>
      <c r="M95" s="30">
        <v>0.8</v>
      </c>
      <c r="N95" s="4">
        <v>5.8333333333333336E-3</v>
      </c>
      <c r="O95" s="37">
        <v>0</v>
      </c>
      <c r="P95" s="37">
        <v>0</v>
      </c>
      <c r="Q95" s="36">
        <v>0</v>
      </c>
      <c r="R95" s="37">
        <v>0.96399999999999997</v>
      </c>
      <c r="S95" s="54">
        <f>+MAX(O95:R95)</f>
        <v>0.96399999999999997</v>
      </c>
      <c r="T95" s="52" t="s">
        <v>282</v>
      </c>
      <c r="U95" s="18">
        <f t="shared" si="7"/>
        <v>1.2049999999999998</v>
      </c>
      <c r="V95" s="14">
        <f t="shared" si="6"/>
        <v>5.8333333333333336E-3</v>
      </c>
      <c r="W95" s="6" t="s">
        <v>312</v>
      </c>
      <c r="X95" s="6" t="s">
        <v>312</v>
      </c>
      <c r="Y95" s="6" t="s">
        <v>312</v>
      </c>
      <c r="Z95" s="6" t="s">
        <v>539</v>
      </c>
    </row>
    <row r="96" spans="1:26" s="7" customFormat="1" ht="94.5" customHeight="1" x14ac:dyDescent="0.2">
      <c r="A96" s="12">
        <v>94</v>
      </c>
      <c r="B96" s="12" t="s">
        <v>289</v>
      </c>
      <c r="C96" s="13" t="s">
        <v>31</v>
      </c>
      <c r="D96" s="22" t="s">
        <v>299</v>
      </c>
      <c r="E96" s="24" t="s">
        <v>38</v>
      </c>
      <c r="F96" s="15" t="s">
        <v>47</v>
      </c>
      <c r="G96" s="5" t="s">
        <v>24</v>
      </c>
      <c r="H96" s="5" t="s">
        <v>25</v>
      </c>
      <c r="I96" s="19" t="s">
        <v>290</v>
      </c>
      <c r="J96" s="5" t="s">
        <v>26</v>
      </c>
      <c r="K96" s="5" t="s">
        <v>27</v>
      </c>
      <c r="L96" s="19" t="s">
        <v>279</v>
      </c>
      <c r="M96" s="29">
        <v>1</v>
      </c>
      <c r="N96" s="4">
        <v>5.8333333333333336E-3</v>
      </c>
      <c r="O96" s="37">
        <v>0</v>
      </c>
      <c r="P96" s="37">
        <v>0</v>
      </c>
      <c r="Q96" s="36">
        <v>0</v>
      </c>
      <c r="R96" s="36">
        <v>1</v>
      </c>
      <c r="S96" s="56">
        <f>SUM(O96:R96)</f>
        <v>1</v>
      </c>
      <c r="T96" s="52" t="s">
        <v>284</v>
      </c>
      <c r="U96" s="18">
        <f t="shared" si="7"/>
        <v>1</v>
      </c>
      <c r="V96" s="14">
        <f t="shared" si="6"/>
        <v>5.8333333333333336E-3</v>
      </c>
      <c r="W96" s="6" t="s">
        <v>313</v>
      </c>
      <c r="X96" s="6" t="s">
        <v>313</v>
      </c>
      <c r="Y96" s="6" t="s">
        <v>313</v>
      </c>
      <c r="Z96" s="6" t="s">
        <v>540</v>
      </c>
    </row>
    <row r="97" spans="1:26" s="7" customFormat="1" ht="94.5" customHeight="1" x14ac:dyDescent="0.2">
      <c r="A97" s="12">
        <v>95</v>
      </c>
      <c r="B97" s="12" t="s">
        <v>289</v>
      </c>
      <c r="C97" s="13" t="s">
        <v>31</v>
      </c>
      <c r="D97" s="22" t="s">
        <v>299</v>
      </c>
      <c r="E97" s="24" t="s">
        <v>38</v>
      </c>
      <c r="F97" s="15" t="s">
        <v>47</v>
      </c>
      <c r="G97" s="5" t="s">
        <v>24</v>
      </c>
      <c r="H97" s="5" t="s">
        <v>189</v>
      </c>
      <c r="I97" s="19" t="s">
        <v>290</v>
      </c>
      <c r="J97" s="5" t="s">
        <v>26</v>
      </c>
      <c r="K97" s="5" t="s">
        <v>27</v>
      </c>
      <c r="L97" s="19" t="s">
        <v>279</v>
      </c>
      <c r="M97" s="29">
        <v>1</v>
      </c>
      <c r="N97" s="4">
        <v>5.8333333333333336E-3</v>
      </c>
      <c r="O97" s="37">
        <v>0</v>
      </c>
      <c r="P97" s="37">
        <v>0</v>
      </c>
      <c r="Q97" s="36">
        <v>0</v>
      </c>
      <c r="R97" s="36">
        <v>1</v>
      </c>
      <c r="S97" s="56">
        <f>SUM(O97:R97)</f>
        <v>1</v>
      </c>
      <c r="T97" s="52" t="s">
        <v>284</v>
      </c>
      <c r="U97" s="18">
        <f t="shared" si="7"/>
        <v>1</v>
      </c>
      <c r="V97" s="14">
        <f t="shared" si="6"/>
        <v>5.8333333333333336E-3</v>
      </c>
      <c r="W97" s="6" t="s">
        <v>313</v>
      </c>
      <c r="X97" s="6" t="s">
        <v>313</v>
      </c>
      <c r="Y97" s="6" t="s">
        <v>313</v>
      </c>
      <c r="Z97" s="35" t="s">
        <v>540</v>
      </c>
    </row>
    <row r="98" spans="1:26" s="7" customFormat="1" ht="94.5" customHeight="1" x14ac:dyDescent="0.2">
      <c r="A98" s="12">
        <v>96</v>
      </c>
      <c r="B98" s="12" t="s">
        <v>289</v>
      </c>
      <c r="C98" s="13" t="s">
        <v>31</v>
      </c>
      <c r="D98" s="22" t="s">
        <v>299</v>
      </c>
      <c r="E98" s="24" t="s">
        <v>38</v>
      </c>
      <c r="F98" s="15" t="s">
        <v>47</v>
      </c>
      <c r="G98" s="5" t="s">
        <v>136</v>
      </c>
      <c r="H98" s="5" t="s">
        <v>137</v>
      </c>
      <c r="I98" s="19" t="s">
        <v>291</v>
      </c>
      <c r="J98" s="5" t="s">
        <v>239</v>
      </c>
      <c r="K98" s="5" t="s">
        <v>27</v>
      </c>
      <c r="L98" s="19" t="s">
        <v>279</v>
      </c>
      <c r="M98" s="29">
        <v>1</v>
      </c>
      <c r="N98" s="4">
        <v>3.5000000000000005E-3</v>
      </c>
      <c r="O98" s="36">
        <v>0</v>
      </c>
      <c r="P98" s="36">
        <v>0</v>
      </c>
      <c r="Q98" s="36">
        <v>0</v>
      </c>
      <c r="R98" s="36">
        <v>1</v>
      </c>
      <c r="S98" s="56">
        <f>SUM(O98:R98)</f>
        <v>1</v>
      </c>
      <c r="T98" s="52" t="s">
        <v>284</v>
      </c>
      <c r="U98" s="18">
        <f t="shared" si="7"/>
        <v>1</v>
      </c>
      <c r="V98" s="14">
        <f t="shared" si="6"/>
        <v>3.5000000000000005E-3</v>
      </c>
      <c r="W98" s="6" t="s">
        <v>314</v>
      </c>
      <c r="X98" s="6" t="s">
        <v>314</v>
      </c>
      <c r="Y98" s="6" t="s">
        <v>314</v>
      </c>
      <c r="Z98" s="35" t="s">
        <v>594</v>
      </c>
    </row>
    <row r="99" spans="1:26" s="7" customFormat="1" ht="94.5" customHeight="1" x14ac:dyDescent="0.2">
      <c r="A99" s="12">
        <v>97</v>
      </c>
      <c r="B99" s="12" t="s">
        <v>289</v>
      </c>
      <c r="C99" s="13" t="s">
        <v>31</v>
      </c>
      <c r="D99" s="22" t="s">
        <v>299</v>
      </c>
      <c r="E99" s="24" t="s">
        <v>38</v>
      </c>
      <c r="F99" s="15" t="s">
        <v>47</v>
      </c>
      <c r="G99" s="5" t="s">
        <v>145</v>
      </c>
      <c r="H99" s="5" t="s">
        <v>146</v>
      </c>
      <c r="I99" s="19" t="s">
        <v>291</v>
      </c>
      <c r="J99" s="5" t="s">
        <v>266</v>
      </c>
      <c r="K99" s="5" t="s">
        <v>27</v>
      </c>
      <c r="L99" s="19" t="s">
        <v>279</v>
      </c>
      <c r="M99" s="29">
        <v>3</v>
      </c>
      <c r="N99" s="4">
        <v>4.6666666666666671E-3</v>
      </c>
      <c r="O99" s="36">
        <v>1</v>
      </c>
      <c r="P99" s="36">
        <v>1</v>
      </c>
      <c r="Q99" s="36">
        <v>0</v>
      </c>
      <c r="R99" s="36">
        <v>1</v>
      </c>
      <c r="S99" s="56">
        <f>SUM(O99:R99)</f>
        <v>3</v>
      </c>
      <c r="T99" s="52" t="s">
        <v>284</v>
      </c>
      <c r="U99" s="18">
        <f t="shared" si="7"/>
        <v>1</v>
      </c>
      <c r="V99" s="14">
        <f t="shared" si="6"/>
        <v>4.6666666666666671E-3</v>
      </c>
      <c r="W99" s="6" t="s">
        <v>315</v>
      </c>
      <c r="X99" s="6" t="s">
        <v>315</v>
      </c>
      <c r="Y99" s="6" t="s">
        <v>316</v>
      </c>
      <c r="Z99" s="35" t="s">
        <v>315</v>
      </c>
    </row>
    <row r="100" spans="1:26" s="7" customFormat="1" ht="94.5" customHeight="1" x14ac:dyDescent="0.2">
      <c r="A100" s="12">
        <v>98</v>
      </c>
      <c r="B100" s="12" t="s">
        <v>289</v>
      </c>
      <c r="C100" s="13" t="s">
        <v>31</v>
      </c>
      <c r="D100" s="22" t="s">
        <v>299</v>
      </c>
      <c r="E100" s="24" t="s">
        <v>38</v>
      </c>
      <c r="F100" s="15" t="s">
        <v>48</v>
      </c>
      <c r="G100" s="5" t="s">
        <v>134</v>
      </c>
      <c r="H100" s="5" t="s">
        <v>135</v>
      </c>
      <c r="I100" s="19" t="s">
        <v>291</v>
      </c>
      <c r="J100" s="5" t="s">
        <v>238</v>
      </c>
      <c r="K100" s="5" t="s">
        <v>27</v>
      </c>
      <c r="L100" s="19" t="s">
        <v>279</v>
      </c>
      <c r="M100" s="30">
        <v>0.8</v>
      </c>
      <c r="N100" s="4">
        <v>5.8333333333333336E-3</v>
      </c>
      <c r="O100" s="37">
        <v>0</v>
      </c>
      <c r="P100" s="37">
        <v>0</v>
      </c>
      <c r="Q100" s="37">
        <v>0</v>
      </c>
      <c r="R100" s="44">
        <v>0.79500000000000004</v>
      </c>
      <c r="S100" s="54">
        <f>+MAX(O100:R100)</f>
        <v>0.79500000000000004</v>
      </c>
      <c r="T100" s="52" t="s">
        <v>282</v>
      </c>
      <c r="U100" s="18">
        <f t="shared" si="7"/>
        <v>0.99375000000000002</v>
      </c>
      <c r="V100" s="14">
        <f t="shared" si="6"/>
        <v>5.7968750000000008E-3</v>
      </c>
      <c r="W100" s="6" t="s">
        <v>302</v>
      </c>
      <c r="X100" s="6" t="s">
        <v>303</v>
      </c>
      <c r="Y100" s="6" t="s">
        <v>469</v>
      </c>
      <c r="Z100" s="6" t="s">
        <v>559</v>
      </c>
    </row>
    <row r="101" spans="1:26" s="7" customFormat="1" ht="94.5" customHeight="1" x14ac:dyDescent="0.2">
      <c r="A101" s="12">
        <v>99</v>
      </c>
      <c r="B101" s="12" t="s">
        <v>289</v>
      </c>
      <c r="C101" s="13" t="s">
        <v>31</v>
      </c>
      <c r="D101" s="22" t="s">
        <v>299</v>
      </c>
      <c r="E101" s="24" t="s">
        <v>38</v>
      </c>
      <c r="F101" s="15" t="s">
        <v>48</v>
      </c>
      <c r="G101" s="5" t="s">
        <v>136</v>
      </c>
      <c r="H101" s="5" t="s">
        <v>137</v>
      </c>
      <c r="I101" s="19" t="s">
        <v>291</v>
      </c>
      <c r="J101" s="5" t="s">
        <v>239</v>
      </c>
      <c r="K101" s="5" t="s">
        <v>27</v>
      </c>
      <c r="L101" s="19" t="s">
        <v>279</v>
      </c>
      <c r="M101" s="29">
        <v>1</v>
      </c>
      <c r="N101" s="4">
        <v>5.8333333333333327E-3</v>
      </c>
      <c r="O101" s="36">
        <v>0</v>
      </c>
      <c r="P101" s="36">
        <v>1</v>
      </c>
      <c r="Q101" s="36">
        <v>0</v>
      </c>
      <c r="R101" s="36">
        <v>0</v>
      </c>
      <c r="S101" s="56">
        <f>SUM(O101:R101)</f>
        <v>1</v>
      </c>
      <c r="T101" s="52" t="s">
        <v>284</v>
      </c>
      <c r="U101" s="18">
        <f t="shared" si="7"/>
        <v>1</v>
      </c>
      <c r="V101" s="14">
        <f t="shared" si="6"/>
        <v>5.8333333333333327E-3</v>
      </c>
      <c r="W101" s="6" t="s">
        <v>304</v>
      </c>
      <c r="X101" s="6" t="s">
        <v>305</v>
      </c>
      <c r="Y101" s="6" t="s">
        <v>305</v>
      </c>
      <c r="Z101" s="35" t="s">
        <v>560</v>
      </c>
    </row>
    <row r="102" spans="1:26" s="7" customFormat="1" ht="94.5" customHeight="1" x14ac:dyDescent="0.2">
      <c r="A102" s="12">
        <v>100</v>
      </c>
      <c r="B102" s="12" t="s">
        <v>289</v>
      </c>
      <c r="C102" s="13" t="s">
        <v>31</v>
      </c>
      <c r="D102" s="22" t="s">
        <v>300</v>
      </c>
      <c r="E102" s="24" t="s">
        <v>38</v>
      </c>
      <c r="F102" s="15" t="s">
        <v>48</v>
      </c>
      <c r="G102" s="5" t="s">
        <v>190</v>
      </c>
      <c r="H102" s="5" t="s">
        <v>191</v>
      </c>
      <c r="I102" s="19" t="s">
        <v>290</v>
      </c>
      <c r="J102" s="5" t="s">
        <v>267</v>
      </c>
      <c r="K102" s="5" t="s">
        <v>27</v>
      </c>
      <c r="L102" s="19" t="s">
        <v>279</v>
      </c>
      <c r="M102" s="29">
        <v>1</v>
      </c>
      <c r="N102" s="4">
        <v>8.1666666666666641E-3</v>
      </c>
      <c r="O102" s="36">
        <v>0</v>
      </c>
      <c r="P102" s="36">
        <v>1</v>
      </c>
      <c r="Q102" s="36">
        <v>0</v>
      </c>
      <c r="R102" s="36">
        <v>0</v>
      </c>
      <c r="S102" s="56">
        <f>SUM(O102:R102)</f>
        <v>1</v>
      </c>
      <c r="T102" s="52" t="s">
        <v>284</v>
      </c>
      <c r="U102" s="18">
        <f t="shared" si="7"/>
        <v>1</v>
      </c>
      <c r="V102" s="14">
        <f t="shared" si="6"/>
        <v>8.1666666666666641E-3</v>
      </c>
      <c r="W102" s="6" t="s">
        <v>306</v>
      </c>
      <c r="X102" s="6" t="s">
        <v>307</v>
      </c>
      <c r="Y102" s="6" t="s">
        <v>470</v>
      </c>
      <c r="Z102" s="35" t="s">
        <v>561</v>
      </c>
    </row>
    <row r="103" spans="1:26" s="83" customFormat="1" ht="94.5" customHeight="1" x14ac:dyDescent="0.2">
      <c r="A103" s="12">
        <v>103</v>
      </c>
      <c r="B103" s="12" t="s">
        <v>289</v>
      </c>
      <c r="C103" s="13" t="s">
        <v>31</v>
      </c>
      <c r="D103" s="22" t="s">
        <v>299</v>
      </c>
      <c r="E103" s="24" t="s">
        <v>38</v>
      </c>
      <c r="F103" s="15" t="s">
        <v>49</v>
      </c>
      <c r="G103" s="5" t="s">
        <v>138</v>
      </c>
      <c r="H103" s="5" t="s">
        <v>139</v>
      </c>
      <c r="I103" s="19" t="s">
        <v>291</v>
      </c>
      <c r="J103" s="5" t="s">
        <v>240</v>
      </c>
      <c r="K103" s="5" t="s">
        <v>27</v>
      </c>
      <c r="L103" s="19" t="s">
        <v>280</v>
      </c>
      <c r="M103" s="28">
        <v>1</v>
      </c>
      <c r="N103" s="4">
        <v>7.000000000000001E-3</v>
      </c>
      <c r="O103" s="42">
        <v>0</v>
      </c>
      <c r="P103" s="42">
        <v>0.5</v>
      </c>
      <c r="Q103" s="42">
        <v>0.75</v>
      </c>
      <c r="R103" s="42">
        <v>1</v>
      </c>
      <c r="S103" s="54">
        <f>+MAX(O103:R103)</f>
        <v>1</v>
      </c>
      <c r="T103" s="52" t="s">
        <v>283</v>
      </c>
      <c r="U103" s="18">
        <f t="shared" si="7"/>
        <v>1</v>
      </c>
      <c r="V103" s="14">
        <f t="shared" si="6"/>
        <v>7.000000000000001E-3</v>
      </c>
      <c r="W103" s="6" t="s">
        <v>317</v>
      </c>
      <c r="X103" s="6" t="s">
        <v>318</v>
      </c>
      <c r="Y103" s="6" t="s">
        <v>465</v>
      </c>
      <c r="Z103" s="6" t="s">
        <v>554</v>
      </c>
    </row>
    <row r="104" spans="1:26" s="83" customFormat="1" ht="94.5" customHeight="1" x14ac:dyDescent="0.2">
      <c r="A104" s="12">
        <v>104</v>
      </c>
      <c r="B104" s="12" t="s">
        <v>289</v>
      </c>
      <c r="C104" s="13" t="s">
        <v>31</v>
      </c>
      <c r="D104" s="22" t="s">
        <v>299</v>
      </c>
      <c r="E104" s="24" t="s">
        <v>38</v>
      </c>
      <c r="F104" s="15" t="s">
        <v>49</v>
      </c>
      <c r="G104" s="5" t="s">
        <v>192</v>
      </c>
      <c r="H104" s="5" t="s">
        <v>193</v>
      </c>
      <c r="I104" s="19" t="s">
        <v>292</v>
      </c>
      <c r="J104" s="5" t="s">
        <v>268</v>
      </c>
      <c r="K104" s="5" t="s">
        <v>27</v>
      </c>
      <c r="L104" s="19" t="s">
        <v>280</v>
      </c>
      <c r="M104" s="28">
        <v>1</v>
      </c>
      <c r="N104" s="4">
        <v>4.6666666666666671E-3</v>
      </c>
      <c r="O104" s="42">
        <v>1</v>
      </c>
      <c r="P104" s="42">
        <v>1</v>
      </c>
      <c r="Q104" s="42">
        <v>1</v>
      </c>
      <c r="R104" s="42">
        <v>1</v>
      </c>
      <c r="S104" s="54">
        <f>+MAX(O104:R104)</f>
        <v>1</v>
      </c>
      <c r="T104" s="52" t="s">
        <v>283</v>
      </c>
      <c r="U104" s="34">
        <f t="shared" si="7"/>
        <v>1</v>
      </c>
      <c r="V104" s="14">
        <f t="shared" si="6"/>
        <v>4.6666666666666671E-3</v>
      </c>
      <c r="W104" s="6" t="s">
        <v>319</v>
      </c>
      <c r="X104" s="6" t="s">
        <v>320</v>
      </c>
      <c r="Y104" s="6" t="s">
        <v>466</v>
      </c>
      <c r="Z104" s="35" t="s">
        <v>555</v>
      </c>
    </row>
    <row r="105" spans="1:26" s="7" customFormat="1" ht="94.5" customHeight="1" x14ac:dyDescent="0.2">
      <c r="A105" s="12">
        <v>105</v>
      </c>
      <c r="B105" s="12" t="s">
        <v>289</v>
      </c>
      <c r="C105" s="13" t="s">
        <v>31</v>
      </c>
      <c r="D105" s="22" t="s">
        <v>299</v>
      </c>
      <c r="E105" s="24" t="s">
        <v>38</v>
      </c>
      <c r="F105" s="15" t="s">
        <v>49</v>
      </c>
      <c r="G105" s="5" t="s">
        <v>134</v>
      </c>
      <c r="H105" s="5" t="s">
        <v>135</v>
      </c>
      <c r="I105" s="19" t="s">
        <v>291</v>
      </c>
      <c r="J105" s="5" t="s">
        <v>238</v>
      </c>
      <c r="K105" s="5" t="s">
        <v>27</v>
      </c>
      <c r="L105" s="19" t="s">
        <v>279</v>
      </c>
      <c r="M105" s="30">
        <v>0.8</v>
      </c>
      <c r="N105" s="4">
        <v>5.8333333333333336E-3</v>
      </c>
      <c r="O105" s="37">
        <v>0</v>
      </c>
      <c r="P105" s="37">
        <v>0</v>
      </c>
      <c r="Q105" s="37">
        <v>0</v>
      </c>
      <c r="R105" s="37">
        <v>0.85</v>
      </c>
      <c r="S105" s="54">
        <f>+MAX(O105:R105)</f>
        <v>0.85</v>
      </c>
      <c r="T105" s="52" t="s">
        <v>282</v>
      </c>
      <c r="U105" s="34">
        <f t="shared" si="7"/>
        <v>1.0625</v>
      </c>
      <c r="V105" s="14">
        <f t="shared" si="6"/>
        <v>5.8333333333333336E-3</v>
      </c>
      <c r="W105" s="6" t="s">
        <v>312</v>
      </c>
      <c r="X105" s="6" t="s">
        <v>312</v>
      </c>
      <c r="Y105" s="6" t="s">
        <v>312</v>
      </c>
      <c r="Z105" s="35" t="s">
        <v>556</v>
      </c>
    </row>
    <row r="106" spans="1:26" s="7" customFormat="1" ht="94.5" customHeight="1" x14ac:dyDescent="0.2">
      <c r="A106" s="12">
        <v>106</v>
      </c>
      <c r="B106" s="12" t="s">
        <v>289</v>
      </c>
      <c r="C106" s="13" t="s">
        <v>31</v>
      </c>
      <c r="D106" s="22" t="s">
        <v>299</v>
      </c>
      <c r="E106" s="24" t="s">
        <v>38</v>
      </c>
      <c r="F106" s="15" t="s">
        <v>49</v>
      </c>
      <c r="G106" s="5" t="s">
        <v>194</v>
      </c>
      <c r="H106" s="5" t="s">
        <v>195</v>
      </c>
      <c r="I106" s="19" t="s">
        <v>291</v>
      </c>
      <c r="J106" s="5" t="s">
        <v>269</v>
      </c>
      <c r="K106" s="5" t="s">
        <v>27</v>
      </c>
      <c r="L106" s="19" t="s">
        <v>279</v>
      </c>
      <c r="M106" s="29">
        <v>1</v>
      </c>
      <c r="N106" s="4">
        <v>8.1666666666666676E-3</v>
      </c>
      <c r="O106" s="36">
        <v>0</v>
      </c>
      <c r="P106" s="36">
        <v>0</v>
      </c>
      <c r="Q106" s="36">
        <v>0</v>
      </c>
      <c r="R106" s="36">
        <v>1</v>
      </c>
      <c r="S106" s="56">
        <f>+MAX(O106:R106)</f>
        <v>1</v>
      </c>
      <c r="T106" s="52" t="s">
        <v>282</v>
      </c>
      <c r="U106" s="34">
        <f t="shared" si="7"/>
        <v>1</v>
      </c>
      <c r="V106" s="14">
        <f t="shared" ref="V106:V109" si="8">+IF(U106&lt;=100%,U106*N106,N106)</f>
        <v>8.1666666666666676E-3</v>
      </c>
      <c r="W106" s="6" t="s">
        <v>321</v>
      </c>
      <c r="X106" s="6" t="s">
        <v>322</v>
      </c>
      <c r="Y106" s="6" t="s">
        <v>322</v>
      </c>
      <c r="Z106" s="35" t="s">
        <v>557</v>
      </c>
    </row>
    <row r="107" spans="1:26" s="7" customFormat="1" ht="94.5" customHeight="1" x14ac:dyDescent="0.2">
      <c r="A107" s="12">
        <v>107</v>
      </c>
      <c r="B107" s="12" t="s">
        <v>289</v>
      </c>
      <c r="C107" s="13" t="s">
        <v>31</v>
      </c>
      <c r="D107" s="22" t="s">
        <v>299</v>
      </c>
      <c r="E107" s="24" t="s">
        <v>38</v>
      </c>
      <c r="F107" s="15" t="s">
        <v>49</v>
      </c>
      <c r="G107" s="5" t="s">
        <v>136</v>
      </c>
      <c r="H107" s="5" t="s">
        <v>137</v>
      </c>
      <c r="I107" s="19" t="s">
        <v>291</v>
      </c>
      <c r="J107" s="5" t="s">
        <v>239</v>
      </c>
      <c r="K107" s="5" t="s">
        <v>27</v>
      </c>
      <c r="L107" s="19" t="s">
        <v>279</v>
      </c>
      <c r="M107" s="29">
        <v>1</v>
      </c>
      <c r="N107" s="4">
        <v>3.5000000000000005E-3</v>
      </c>
      <c r="O107" s="36">
        <v>0</v>
      </c>
      <c r="P107" s="36">
        <v>0</v>
      </c>
      <c r="Q107" s="36">
        <v>0</v>
      </c>
      <c r="R107" s="36">
        <v>1</v>
      </c>
      <c r="S107" s="56">
        <f>+MAX(O107:R107)</f>
        <v>1</v>
      </c>
      <c r="T107" s="52" t="s">
        <v>284</v>
      </c>
      <c r="U107" s="34">
        <f t="shared" si="7"/>
        <v>1</v>
      </c>
      <c r="V107" s="14">
        <f t="shared" si="8"/>
        <v>3.5000000000000005E-3</v>
      </c>
      <c r="W107" s="6" t="s">
        <v>323</v>
      </c>
      <c r="X107" s="6" t="s">
        <v>323</v>
      </c>
      <c r="Y107" s="6" t="s">
        <v>323</v>
      </c>
      <c r="Z107" s="35" t="s">
        <v>631</v>
      </c>
    </row>
    <row r="108" spans="1:26" s="7" customFormat="1" ht="94.5" customHeight="1" x14ac:dyDescent="0.2">
      <c r="A108" s="12">
        <v>108</v>
      </c>
      <c r="B108" s="12" t="s">
        <v>289</v>
      </c>
      <c r="C108" s="13" t="s">
        <v>31</v>
      </c>
      <c r="D108" s="22" t="s">
        <v>299</v>
      </c>
      <c r="E108" s="24" t="s">
        <v>38</v>
      </c>
      <c r="F108" s="15" t="s">
        <v>49</v>
      </c>
      <c r="G108" s="5" t="s">
        <v>196</v>
      </c>
      <c r="H108" s="5" t="s">
        <v>197</v>
      </c>
      <c r="I108" s="19" t="s">
        <v>291</v>
      </c>
      <c r="J108" s="5" t="s">
        <v>270</v>
      </c>
      <c r="K108" s="5" t="s">
        <v>27</v>
      </c>
      <c r="L108" s="19" t="s">
        <v>280</v>
      </c>
      <c r="M108" s="28">
        <v>1</v>
      </c>
      <c r="N108" s="4">
        <v>4.6666666666666671E-3</v>
      </c>
      <c r="O108" s="42">
        <v>1</v>
      </c>
      <c r="P108" s="42">
        <v>1</v>
      </c>
      <c r="Q108" s="42">
        <v>1</v>
      </c>
      <c r="R108" s="42">
        <v>1</v>
      </c>
      <c r="S108" s="54">
        <f>+R108</f>
        <v>1</v>
      </c>
      <c r="T108" s="52" t="s">
        <v>285</v>
      </c>
      <c r="U108" s="34">
        <f t="shared" si="7"/>
        <v>1</v>
      </c>
      <c r="V108" s="14">
        <f t="shared" si="8"/>
        <v>4.6666666666666671E-3</v>
      </c>
      <c r="W108" s="6" t="s">
        <v>324</v>
      </c>
      <c r="X108" s="6" t="s">
        <v>325</v>
      </c>
      <c r="Y108" s="6" t="s">
        <v>467</v>
      </c>
      <c r="Z108" s="35" t="s">
        <v>558</v>
      </c>
    </row>
    <row r="109" spans="1:26" s="7" customFormat="1" ht="94.5" customHeight="1" x14ac:dyDescent="0.2">
      <c r="A109" s="12">
        <v>109</v>
      </c>
      <c r="B109" s="12" t="s">
        <v>289</v>
      </c>
      <c r="C109" s="13" t="s">
        <v>31</v>
      </c>
      <c r="D109" s="22" t="s">
        <v>299</v>
      </c>
      <c r="E109" s="24" t="s">
        <v>38</v>
      </c>
      <c r="F109" s="15" t="s">
        <v>49</v>
      </c>
      <c r="G109" s="5" t="s">
        <v>196</v>
      </c>
      <c r="H109" s="5" t="s">
        <v>198</v>
      </c>
      <c r="I109" s="19" t="s">
        <v>291</v>
      </c>
      <c r="J109" s="5" t="s">
        <v>271</v>
      </c>
      <c r="K109" s="5" t="s">
        <v>27</v>
      </c>
      <c r="L109" s="19" t="s">
        <v>279</v>
      </c>
      <c r="M109" s="29">
        <v>12</v>
      </c>
      <c r="N109" s="4">
        <v>4.6666666666666671E-3</v>
      </c>
      <c r="O109" s="36">
        <v>3</v>
      </c>
      <c r="P109" s="36">
        <v>3</v>
      </c>
      <c r="Q109" s="36">
        <v>3</v>
      </c>
      <c r="R109" s="36">
        <v>3</v>
      </c>
      <c r="S109" s="56">
        <f>SUM(O109:R109)</f>
        <v>12</v>
      </c>
      <c r="T109" s="52" t="s">
        <v>284</v>
      </c>
      <c r="U109" s="34">
        <f t="shared" si="7"/>
        <v>1</v>
      </c>
      <c r="V109" s="14">
        <f t="shared" si="8"/>
        <v>4.6666666666666671E-3</v>
      </c>
      <c r="W109" s="6" t="s">
        <v>326</v>
      </c>
      <c r="X109" s="6" t="s">
        <v>326</v>
      </c>
      <c r="Y109" s="6" t="s">
        <v>326</v>
      </c>
      <c r="Z109" s="35" t="s">
        <v>326</v>
      </c>
    </row>
    <row r="111" spans="1:26" ht="36" x14ac:dyDescent="0.2">
      <c r="M111" s="88"/>
      <c r="Z111" s="8" t="s">
        <v>28</v>
      </c>
    </row>
    <row r="112" spans="1:26" x14ac:dyDescent="0.2">
      <c r="M112" s="88"/>
    </row>
    <row r="113" spans="13:20" x14ac:dyDescent="0.2">
      <c r="M113" s="88"/>
    </row>
    <row r="114" spans="13:20" x14ac:dyDescent="0.2">
      <c r="N114" s="31"/>
    </row>
    <row r="117" spans="13:20" x14ac:dyDescent="0.2">
      <c r="O117" s="64"/>
      <c r="P117" s="64"/>
      <c r="Q117" s="64"/>
      <c r="R117" s="64"/>
      <c r="S117" s="9"/>
      <c r="T117" s="9"/>
    </row>
    <row r="140" spans="4:5" x14ac:dyDescent="0.2">
      <c r="D140" s="10"/>
      <c r="E140" s="10"/>
    </row>
    <row r="142" spans="4:5" x14ac:dyDescent="0.2">
      <c r="D142" s="11"/>
      <c r="E142" s="11"/>
    </row>
  </sheetData>
  <autoFilter ref="A9:Z109"/>
  <mergeCells count="9">
    <mergeCell ref="A8:N8"/>
    <mergeCell ref="O8:V8"/>
    <mergeCell ref="W8:Z8"/>
    <mergeCell ref="A1:D3"/>
    <mergeCell ref="E1:Z3"/>
    <mergeCell ref="A4:Z4"/>
    <mergeCell ref="A5:Z5"/>
    <mergeCell ref="A6:Z6"/>
    <mergeCell ref="A7:Z7"/>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O10" sqref="O10"/>
    </sheetView>
  </sheetViews>
  <sheetFormatPr baseColWidth="10" defaultRowHeight="15" x14ac:dyDescent="0.25"/>
  <cols>
    <col min="1" max="1" width="36.85546875" customWidth="1"/>
    <col min="2" max="2" width="22.5703125" style="47" bestFit="1" customWidth="1"/>
    <col min="3" max="3" width="33.28515625" style="47" bestFit="1" customWidth="1"/>
  </cols>
  <sheetData>
    <row r="1" spans="1:7" ht="21" x14ac:dyDescent="0.25">
      <c r="B1" s="46" t="s">
        <v>437</v>
      </c>
      <c r="C1" s="46" t="s">
        <v>593</v>
      </c>
    </row>
    <row r="2" spans="1:7" x14ac:dyDescent="0.25">
      <c r="A2" t="s">
        <v>438</v>
      </c>
      <c r="F2" t="s">
        <v>643</v>
      </c>
      <c r="G2" s="23">
        <f>+SUM('Telemedellín 4T '!V10:V109)</f>
        <v>0.92918967910856065</v>
      </c>
    </row>
    <row r="3" spans="1:7" x14ac:dyDescent="0.25">
      <c r="A3" s="20" t="s">
        <v>293</v>
      </c>
      <c r="B3" s="66" t="s">
        <v>301</v>
      </c>
      <c r="C3" t="s">
        <v>464</v>
      </c>
      <c r="F3" t="s">
        <v>640</v>
      </c>
      <c r="G3" s="23">
        <f>1-G2</f>
        <v>7.0810320891439349E-2</v>
      </c>
    </row>
    <row r="4" spans="1:7" x14ac:dyDescent="0.25">
      <c r="A4" s="21" t="s">
        <v>295</v>
      </c>
      <c r="B4" s="65">
        <v>0.05</v>
      </c>
      <c r="C4" s="65">
        <v>4.1476346801346806E-2</v>
      </c>
      <c r="D4" s="45"/>
    </row>
    <row r="5" spans="1:7" x14ac:dyDescent="0.25">
      <c r="A5" s="21" t="s">
        <v>296</v>
      </c>
      <c r="B5" s="65">
        <v>8.1000000000000016E-2</v>
      </c>
      <c r="C5" s="65">
        <v>6.9131111111111115E-2</v>
      </c>
      <c r="D5" s="45"/>
    </row>
    <row r="6" spans="1:7" x14ac:dyDescent="0.25">
      <c r="A6" s="21" t="s">
        <v>297</v>
      </c>
      <c r="B6" s="65">
        <v>0.43300000000000016</v>
      </c>
      <c r="C6" s="65">
        <v>0.41390930952380967</v>
      </c>
      <c r="D6" s="45"/>
    </row>
    <row r="7" spans="1:7" x14ac:dyDescent="0.25">
      <c r="A7" s="21" t="s">
        <v>298</v>
      </c>
      <c r="B7" s="65">
        <v>0.11633333333333334</v>
      </c>
      <c r="C7" s="65">
        <v>0.11107069255952381</v>
      </c>
      <c r="D7" s="45"/>
    </row>
    <row r="8" spans="1:7" x14ac:dyDescent="0.25">
      <c r="A8" s="21" t="s">
        <v>299</v>
      </c>
      <c r="B8" s="65">
        <v>0.26666666666666672</v>
      </c>
      <c r="C8" s="65">
        <v>0.24037721911276955</v>
      </c>
      <c r="D8" s="45"/>
    </row>
    <row r="9" spans="1:7" x14ac:dyDescent="0.25">
      <c r="A9" s="21" t="s">
        <v>300</v>
      </c>
      <c r="B9" s="65">
        <v>5.3000000000000005E-2</v>
      </c>
      <c r="C9" s="65">
        <v>5.3000000000000005E-2</v>
      </c>
      <c r="D9" s="45"/>
    </row>
    <row r="10" spans="1:7" x14ac:dyDescent="0.25">
      <c r="A10" s="21" t="s">
        <v>294</v>
      </c>
      <c r="B10" s="65">
        <v>1.0000000000000002</v>
      </c>
      <c r="C10" s="65">
        <v>0.92896467910856106</v>
      </c>
      <c r="D10" s="45"/>
    </row>
    <row r="13" spans="1:7" x14ac:dyDescent="0.25">
      <c r="A13" s="21" t="s">
        <v>439</v>
      </c>
    </row>
    <row r="14" spans="1:7" x14ac:dyDescent="0.25">
      <c r="A14" s="20" t="s">
        <v>293</v>
      </c>
      <c r="B14" s="66" t="s">
        <v>301</v>
      </c>
      <c r="C14" t="s">
        <v>464</v>
      </c>
    </row>
    <row r="15" spans="1:7" x14ac:dyDescent="0.25">
      <c r="A15" s="21" t="s">
        <v>33</v>
      </c>
      <c r="B15" s="65">
        <v>0.1235</v>
      </c>
      <c r="C15" s="65">
        <v>0.11620216666666666</v>
      </c>
    </row>
    <row r="16" spans="1:7" x14ac:dyDescent="0.25">
      <c r="A16" s="21" t="s">
        <v>34</v>
      </c>
      <c r="B16" s="65">
        <v>7.5499999999999998E-2</v>
      </c>
      <c r="C16" s="65">
        <v>7.4757142857142855E-2</v>
      </c>
    </row>
    <row r="17" spans="1:3" x14ac:dyDescent="0.25">
      <c r="A17" s="21" t="s">
        <v>37</v>
      </c>
      <c r="B17" s="65">
        <v>8.1000000000000016E-2</v>
      </c>
      <c r="C17" s="65">
        <v>6.9131111111111115E-2</v>
      </c>
    </row>
    <row r="18" spans="1:3" x14ac:dyDescent="0.25">
      <c r="A18" s="21" t="s">
        <v>38</v>
      </c>
      <c r="B18" s="65">
        <v>0.3638333333333334</v>
      </c>
      <c r="C18" s="65">
        <v>0.32902023258078306</v>
      </c>
    </row>
    <row r="19" spans="1:3" x14ac:dyDescent="0.25">
      <c r="A19" s="21" t="s">
        <v>36</v>
      </c>
      <c r="B19" s="65">
        <v>6.5000000000000002E-2</v>
      </c>
      <c r="C19" s="65">
        <v>6.5000000000000002E-2</v>
      </c>
    </row>
    <row r="20" spans="1:3" x14ac:dyDescent="0.25">
      <c r="A20" s="21" t="s">
        <v>35</v>
      </c>
      <c r="B20" s="65">
        <v>9.0333333333333321E-2</v>
      </c>
      <c r="C20" s="65">
        <v>8.757783541666668E-2</v>
      </c>
    </row>
    <row r="21" spans="1:3" x14ac:dyDescent="0.25">
      <c r="A21" s="21" t="s">
        <v>32</v>
      </c>
      <c r="B21" s="65">
        <v>0.20083333333333336</v>
      </c>
      <c r="C21" s="65">
        <v>0.18727619047619048</v>
      </c>
    </row>
    <row r="22" spans="1:3" x14ac:dyDescent="0.25">
      <c r="A22" s="21" t="s">
        <v>294</v>
      </c>
      <c r="B22" s="65">
        <v>1.0000000000000002</v>
      </c>
      <c r="C22" s="65">
        <v>0.92896467910856084</v>
      </c>
    </row>
    <row r="25" spans="1:3" x14ac:dyDescent="0.25">
      <c r="A25" s="20" t="s">
        <v>293</v>
      </c>
      <c r="B25" s="66" t="s">
        <v>301</v>
      </c>
      <c r="C25" t="s">
        <v>464</v>
      </c>
    </row>
    <row r="26" spans="1:3" x14ac:dyDescent="0.25">
      <c r="A26" s="21" t="s">
        <v>45</v>
      </c>
      <c r="B26" s="65">
        <v>6.533333333333334E-2</v>
      </c>
      <c r="C26" s="65">
        <v>6.3822500000000004E-2</v>
      </c>
    </row>
    <row r="27" spans="1:3" x14ac:dyDescent="0.25">
      <c r="A27" s="21" t="s">
        <v>46</v>
      </c>
      <c r="B27" s="65">
        <v>2.9166666666666667E-2</v>
      </c>
      <c r="C27" s="65">
        <v>2.5725000000000001E-2</v>
      </c>
    </row>
    <row r="28" spans="1:3" x14ac:dyDescent="0.25">
      <c r="A28" s="21" t="s">
        <v>43</v>
      </c>
      <c r="B28" s="65">
        <v>0.10100000000000001</v>
      </c>
      <c r="C28" s="65">
        <v>8.5218635358560738E-2</v>
      </c>
    </row>
    <row r="29" spans="1:3" x14ac:dyDescent="0.25">
      <c r="A29" s="21" t="s">
        <v>39</v>
      </c>
      <c r="B29" s="65">
        <v>0.26383333333333336</v>
      </c>
      <c r="C29" s="65">
        <v>0.24864285714285717</v>
      </c>
    </row>
    <row r="30" spans="1:3" x14ac:dyDescent="0.25">
      <c r="A30" s="21" t="s">
        <v>40</v>
      </c>
      <c r="B30" s="65">
        <v>0.1235</v>
      </c>
      <c r="C30" s="65">
        <v>0.11620216666666666</v>
      </c>
    </row>
    <row r="31" spans="1:3" x14ac:dyDescent="0.25">
      <c r="A31" s="21" t="s">
        <v>41</v>
      </c>
      <c r="B31" s="65">
        <v>0.11050000000000001</v>
      </c>
      <c r="C31" s="65">
        <v>0.10695714285714286</v>
      </c>
    </row>
    <row r="32" spans="1:3" x14ac:dyDescent="0.25">
      <c r="A32" s="21" t="s">
        <v>42</v>
      </c>
      <c r="B32" s="65">
        <v>0.11483333333333333</v>
      </c>
      <c r="C32" s="65">
        <v>0.11144783541666668</v>
      </c>
    </row>
    <row r="33" spans="1:3" x14ac:dyDescent="0.25">
      <c r="A33" s="21" t="s">
        <v>44</v>
      </c>
      <c r="B33" s="65">
        <v>9.2666666666666689E-2</v>
      </c>
      <c r="C33" s="65">
        <v>7.4696111111111116E-2</v>
      </c>
    </row>
    <row r="34" spans="1:3" x14ac:dyDescent="0.25">
      <c r="A34" s="21" t="s">
        <v>47</v>
      </c>
      <c r="B34" s="65">
        <v>4.083333333333334E-2</v>
      </c>
      <c r="C34" s="65">
        <v>3.7955555555555555E-2</v>
      </c>
    </row>
    <row r="35" spans="1:3" x14ac:dyDescent="0.25">
      <c r="A35" s="21" t="s">
        <v>48</v>
      </c>
      <c r="B35" s="65">
        <v>1.9833333333333328E-2</v>
      </c>
      <c r="C35" s="65">
        <v>1.9796874999999999E-2</v>
      </c>
    </row>
    <row r="36" spans="1:3" x14ac:dyDescent="0.25">
      <c r="A36" s="21" t="s">
        <v>49</v>
      </c>
      <c r="B36" s="65">
        <v>3.8500000000000006E-2</v>
      </c>
      <c r="C36" s="65">
        <v>3.8500000000000006E-2</v>
      </c>
    </row>
    <row r="37" spans="1:3" x14ac:dyDescent="0.25">
      <c r="A37" s="21" t="s">
        <v>294</v>
      </c>
      <c r="B37" s="65">
        <v>1.0000000000000002</v>
      </c>
      <c r="C37" s="65">
        <v>0.92896467910856073</v>
      </c>
    </row>
    <row r="40" spans="1:3" x14ac:dyDescent="0.25">
      <c r="B40" s="47">
        <f>+GETPIVOTDATA("Suma de Total alcanzado ponderado",$A$25,"RESPONSABLE","Agencia TM")/GETPIVOTDATA("Suma de PONDERACIÓN",$A$25,"RESPONSABLE","Agencia TM")</f>
        <v>0.97687499999999994</v>
      </c>
    </row>
  </sheetData>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16" workbookViewId="0">
      <selection activeCell="B49" sqref="B49"/>
    </sheetView>
  </sheetViews>
  <sheetFormatPr baseColWidth="10" defaultRowHeight="15" x14ac:dyDescent="0.25"/>
  <cols>
    <col min="1" max="1" width="77.5703125" customWidth="1"/>
    <col min="2" max="2" width="22.5703125" style="47" bestFit="1" customWidth="1"/>
    <col min="3" max="3" width="33.28515625" style="47" bestFit="1" customWidth="1"/>
  </cols>
  <sheetData>
    <row r="1" spans="1:7" ht="21" x14ac:dyDescent="0.25">
      <c r="B1" s="46" t="s">
        <v>437</v>
      </c>
      <c r="C1" s="46" t="s">
        <v>593</v>
      </c>
    </row>
    <row r="2" spans="1:7" x14ac:dyDescent="0.25">
      <c r="A2" t="s">
        <v>438</v>
      </c>
      <c r="F2" t="s">
        <v>463</v>
      </c>
      <c r="G2" s="23">
        <f>+SUM('Telemedellín 4T '!V10:V109)</f>
        <v>0.92918967910856065</v>
      </c>
    </row>
    <row r="3" spans="1:7" x14ac:dyDescent="0.25">
      <c r="A3" s="20" t="s">
        <v>293</v>
      </c>
      <c r="B3" s="66" t="s">
        <v>301</v>
      </c>
      <c r="C3" t="s">
        <v>464</v>
      </c>
      <c r="F3" t="s">
        <v>640</v>
      </c>
      <c r="G3" s="23">
        <f>1-G2</f>
        <v>7.0810320891439349E-2</v>
      </c>
    </row>
    <row r="4" spans="1:7" x14ac:dyDescent="0.25">
      <c r="A4" s="21" t="s">
        <v>295</v>
      </c>
      <c r="B4" s="65">
        <v>0.05</v>
      </c>
      <c r="C4" s="65">
        <v>4.1476346801346806E-2</v>
      </c>
      <c r="D4" s="45"/>
    </row>
    <row r="5" spans="1:7" x14ac:dyDescent="0.25">
      <c r="A5" s="21" t="s">
        <v>296</v>
      </c>
      <c r="B5" s="65">
        <v>8.1000000000000016E-2</v>
      </c>
      <c r="C5" s="65">
        <v>6.9131111111111115E-2</v>
      </c>
      <c r="D5" s="45"/>
    </row>
    <row r="6" spans="1:7" x14ac:dyDescent="0.25">
      <c r="A6" s="21" t="s">
        <v>297</v>
      </c>
      <c r="B6" s="65">
        <v>0.43300000000000016</v>
      </c>
      <c r="C6" s="65">
        <v>0.41390930952380967</v>
      </c>
      <c r="D6" s="45"/>
    </row>
    <row r="7" spans="1:7" x14ac:dyDescent="0.25">
      <c r="A7" s="21" t="s">
        <v>298</v>
      </c>
      <c r="B7" s="65">
        <v>0.11633333333333334</v>
      </c>
      <c r="C7" s="65">
        <v>0.11107069255952381</v>
      </c>
      <c r="D7" s="45"/>
    </row>
    <row r="8" spans="1:7" x14ac:dyDescent="0.25">
      <c r="A8" s="21" t="s">
        <v>299</v>
      </c>
      <c r="B8" s="65">
        <v>0.26666666666666672</v>
      </c>
      <c r="C8" s="65">
        <v>0.24037721911276955</v>
      </c>
      <c r="D8" s="45"/>
    </row>
    <row r="9" spans="1:7" x14ac:dyDescent="0.25">
      <c r="A9" s="21" t="s">
        <v>300</v>
      </c>
      <c r="B9" s="65">
        <v>5.3000000000000005E-2</v>
      </c>
      <c r="C9" s="65">
        <v>5.3000000000000005E-2</v>
      </c>
      <c r="D9" s="45"/>
    </row>
    <row r="10" spans="1:7" x14ac:dyDescent="0.25">
      <c r="A10" s="21" t="s">
        <v>294</v>
      </c>
      <c r="B10" s="65">
        <v>1.0000000000000002</v>
      </c>
      <c r="C10" s="65">
        <v>0.92896467910856106</v>
      </c>
      <c r="D10" s="45"/>
    </row>
    <row r="13" spans="1:7" x14ac:dyDescent="0.25">
      <c r="A13" s="21" t="s">
        <v>439</v>
      </c>
    </row>
    <row r="14" spans="1:7" x14ac:dyDescent="0.25">
      <c r="A14" s="20" t="s">
        <v>293</v>
      </c>
      <c r="B14" s="66" t="s">
        <v>301</v>
      </c>
      <c r="C14" t="s">
        <v>464</v>
      </c>
    </row>
    <row r="15" spans="1:7" x14ac:dyDescent="0.25">
      <c r="A15" s="21" t="s">
        <v>33</v>
      </c>
      <c r="B15" s="65">
        <v>0.1235</v>
      </c>
      <c r="C15" s="65">
        <v>0.11620216666666666</v>
      </c>
    </row>
    <row r="16" spans="1:7" x14ac:dyDescent="0.25">
      <c r="A16" s="21" t="s">
        <v>34</v>
      </c>
      <c r="B16" s="65">
        <v>7.5499999999999998E-2</v>
      </c>
      <c r="C16" s="65">
        <v>7.4757142857142855E-2</v>
      </c>
    </row>
    <row r="17" spans="1:3" x14ac:dyDescent="0.25">
      <c r="A17" s="21" t="s">
        <v>37</v>
      </c>
      <c r="B17" s="65">
        <v>8.1000000000000016E-2</v>
      </c>
      <c r="C17" s="65">
        <v>6.9131111111111115E-2</v>
      </c>
    </row>
    <row r="18" spans="1:3" x14ac:dyDescent="0.25">
      <c r="A18" s="21" t="s">
        <v>38</v>
      </c>
      <c r="B18" s="65">
        <v>0.3638333333333334</v>
      </c>
      <c r="C18" s="65">
        <v>0.32902023258078306</v>
      </c>
    </row>
    <row r="19" spans="1:3" x14ac:dyDescent="0.25">
      <c r="A19" s="21" t="s">
        <v>36</v>
      </c>
      <c r="B19" s="65">
        <v>6.5000000000000002E-2</v>
      </c>
      <c r="C19" s="65">
        <v>6.5000000000000002E-2</v>
      </c>
    </row>
    <row r="20" spans="1:3" x14ac:dyDescent="0.25">
      <c r="A20" s="21" t="s">
        <v>35</v>
      </c>
      <c r="B20" s="65">
        <v>9.0333333333333321E-2</v>
      </c>
      <c r="C20" s="65">
        <v>8.757783541666668E-2</v>
      </c>
    </row>
    <row r="21" spans="1:3" x14ac:dyDescent="0.25">
      <c r="A21" s="21" t="s">
        <v>32</v>
      </c>
      <c r="B21" s="65">
        <v>0.20083333333333336</v>
      </c>
      <c r="C21" s="65">
        <v>0.18727619047619048</v>
      </c>
    </row>
    <row r="22" spans="1:3" x14ac:dyDescent="0.25">
      <c r="A22" s="21" t="s">
        <v>294</v>
      </c>
      <c r="B22" s="65">
        <v>1.0000000000000002</v>
      </c>
      <c r="C22" s="65">
        <v>0.92896467910856084</v>
      </c>
    </row>
    <row r="25" spans="1:3" x14ac:dyDescent="0.25">
      <c r="A25" s="20" t="s">
        <v>293</v>
      </c>
      <c r="B25" s="66" t="s">
        <v>301</v>
      </c>
      <c r="C25" t="s">
        <v>464</v>
      </c>
    </row>
    <row r="26" spans="1:3" x14ac:dyDescent="0.25">
      <c r="A26" s="21" t="s">
        <v>45</v>
      </c>
      <c r="B26" s="86">
        <v>6.533333333333334E-2</v>
      </c>
      <c r="C26" s="86">
        <v>6.3822500000000004E-2</v>
      </c>
    </row>
    <row r="27" spans="1:3" x14ac:dyDescent="0.25">
      <c r="A27" s="21" t="s">
        <v>46</v>
      </c>
      <c r="B27" s="86">
        <v>2.9166666666666667E-2</v>
      </c>
      <c r="C27" s="86">
        <v>2.5725000000000001E-2</v>
      </c>
    </row>
    <row r="28" spans="1:3" x14ac:dyDescent="0.25">
      <c r="A28" s="21" t="s">
        <v>43</v>
      </c>
      <c r="B28" s="86">
        <v>0.10100000000000001</v>
      </c>
      <c r="C28" s="86">
        <v>8.5218635358560738E-2</v>
      </c>
    </row>
    <row r="29" spans="1:3" x14ac:dyDescent="0.25">
      <c r="A29" s="21" t="s">
        <v>39</v>
      </c>
      <c r="B29" s="86">
        <v>0.26383333333333336</v>
      </c>
      <c r="C29" s="86">
        <v>0.24864285714285717</v>
      </c>
    </row>
    <row r="30" spans="1:3" x14ac:dyDescent="0.25">
      <c r="A30" s="21" t="s">
        <v>40</v>
      </c>
      <c r="B30" s="86">
        <v>0.1235</v>
      </c>
      <c r="C30" s="86">
        <v>0.11620216666666666</v>
      </c>
    </row>
    <row r="31" spans="1:3" x14ac:dyDescent="0.25">
      <c r="A31" s="21" t="s">
        <v>41</v>
      </c>
      <c r="B31" s="86">
        <v>0.11050000000000001</v>
      </c>
      <c r="C31" s="86">
        <v>0.10695714285714286</v>
      </c>
    </row>
    <row r="32" spans="1:3" x14ac:dyDescent="0.25">
      <c r="A32" s="21" t="s">
        <v>42</v>
      </c>
      <c r="B32" s="86">
        <v>0.11483333333333333</v>
      </c>
      <c r="C32" s="86">
        <v>0.11144783541666668</v>
      </c>
    </row>
    <row r="33" spans="1:4" x14ac:dyDescent="0.25">
      <c r="A33" s="21" t="s">
        <v>44</v>
      </c>
      <c r="B33" s="86">
        <v>9.2666666666666689E-2</v>
      </c>
      <c r="C33" s="86">
        <v>7.4696111111111116E-2</v>
      </c>
    </row>
    <row r="34" spans="1:4" x14ac:dyDescent="0.25">
      <c r="A34" s="21" t="s">
        <v>47</v>
      </c>
      <c r="B34" s="86">
        <v>4.083333333333334E-2</v>
      </c>
      <c r="C34" s="86">
        <v>3.7955555555555555E-2</v>
      </c>
    </row>
    <row r="35" spans="1:4" x14ac:dyDescent="0.25">
      <c r="A35" s="21" t="s">
        <v>48</v>
      </c>
      <c r="B35" s="86">
        <v>1.9833333333333328E-2</v>
      </c>
      <c r="C35" s="86">
        <v>1.9796874999999999E-2</v>
      </c>
    </row>
    <row r="36" spans="1:4" x14ac:dyDescent="0.25">
      <c r="A36" s="21" t="s">
        <v>49</v>
      </c>
      <c r="B36" s="86">
        <v>3.8500000000000006E-2</v>
      </c>
      <c r="C36" s="86">
        <v>3.8500000000000006E-2</v>
      </c>
    </row>
    <row r="37" spans="1:4" x14ac:dyDescent="0.25">
      <c r="A37" s="21" t="s">
        <v>294</v>
      </c>
      <c r="B37" s="65">
        <v>1.0000000000000002</v>
      </c>
      <c r="C37" s="65">
        <v>0.92896467910856073</v>
      </c>
    </row>
    <row r="40" spans="1:4" ht="18.75" x14ac:dyDescent="0.3">
      <c r="A40" s="84" t="s">
        <v>637</v>
      </c>
      <c r="B40" s="85" t="s">
        <v>638</v>
      </c>
      <c r="C40" s="85" t="s">
        <v>639</v>
      </c>
    </row>
    <row r="41" spans="1:4" x14ac:dyDescent="0.25">
      <c r="A41" s="21" t="s">
        <v>45</v>
      </c>
      <c r="B41" s="47">
        <v>1</v>
      </c>
      <c r="C41" s="87">
        <f>+GETPIVOTDATA("Suma de Total alcanzado ponderado",$A$25,"RESPONSABLE","Agencia TM")/GETPIVOTDATA("Suma de PONDERACIÓN",$A$25,"RESPONSABLE","Agencia TM")</f>
        <v>0.97687499999999994</v>
      </c>
    </row>
    <row r="42" spans="1:4" x14ac:dyDescent="0.25">
      <c r="A42" s="21" t="s">
        <v>46</v>
      </c>
      <c r="B42" s="47">
        <v>1</v>
      </c>
      <c r="C42" s="87">
        <f>+GETPIVOTDATA("Suma de Total alcanzado ponderado",$A$25,"RESPONSABLE","Control Interno")/GETPIVOTDATA("Suma de PONDERACIÓN",$A$25,"RESPONSABLE","Control Interno")</f>
        <v>0.88200000000000001</v>
      </c>
    </row>
    <row r="43" spans="1:4" x14ac:dyDescent="0.25">
      <c r="A43" s="21" t="s">
        <v>43</v>
      </c>
      <c r="B43" s="47">
        <v>1</v>
      </c>
      <c r="C43" s="87">
        <f>+GETPIVOTDATA("Suma de Total alcanzado ponderado",$A$25,"RESPONSABLE","Dirección Administrativa y Financiera")/GETPIVOTDATA("Suma de PONDERACIÓN",$A$25,"RESPONSABLE","Dirección Administrativa y Financiera")</f>
        <v>0.8437488649362449</v>
      </c>
    </row>
    <row r="44" spans="1:4" x14ac:dyDescent="0.25">
      <c r="A44" s="21" t="s">
        <v>39</v>
      </c>
      <c r="B44" s="47">
        <v>1</v>
      </c>
      <c r="C44" s="87">
        <f>+GETPIVOTDATA("Suma de Total alcanzado ponderado",$A$25,"RESPONSABLE","Dirección de Contenidos y Distribución")/GETPIVOTDATA("Suma de PONDERACIÓN",$A$25,"RESPONSABLE","Dirección de Contenidos y Distribución")</f>
        <v>0.94242396895587044</v>
      </c>
    </row>
    <row r="45" spans="1:4" x14ac:dyDescent="0.25">
      <c r="A45" s="21" t="s">
        <v>40</v>
      </c>
      <c r="B45" s="47">
        <v>1</v>
      </c>
      <c r="C45" s="87">
        <f>+GETPIVOTDATA("Suma de Total alcanzado ponderado",$A$25,"RESPONSABLE","Dirección de Contenidos y Distribución (Digital)")/GETPIVOTDATA("Suma de PONDERACIÓN",$A$25,"RESPONSABLE","Dirección de Contenidos y Distribución (Digital)")</f>
        <v>0.9409082321187584</v>
      </c>
    </row>
    <row r="46" spans="1:4" x14ac:dyDescent="0.25">
      <c r="A46" s="21" t="s">
        <v>41</v>
      </c>
      <c r="B46" s="47">
        <v>1</v>
      </c>
      <c r="C46" s="87">
        <f>+GETPIVOTDATA("Suma de Total alcanzado ponderado",$A$25,"RESPONSABLE","Dirección de Relaciones Corporativas")/GETPIVOTDATA("Suma de PONDERACIÓN",$A$25,"RESPONSABLE","Dirección de Relaciones Corporativas")</f>
        <v>0.96793794440853254</v>
      </c>
    </row>
    <row r="47" spans="1:4" x14ac:dyDescent="0.25">
      <c r="A47" s="21" t="s">
        <v>42</v>
      </c>
      <c r="B47" s="47">
        <v>1</v>
      </c>
      <c r="C47" s="87">
        <f>+GETPIVOTDATA("Suma de Total alcanzado ponderado",$A$25,"RESPONSABLE","Dirección de Tecnología e Innovación")/GETPIVOTDATA("Suma de PONDERACIÓN",$A$25,"RESPONSABLE","Dirección de Tecnología e Innovación")</f>
        <v>0.97051816037735872</v>
      </c>
      <c r="D47">
        <f>+GETPIVOTDATA("Suma de Total alcanzado ponderado",$A$25,"RESPONSABLE","Planeación")/GETPIVOTDATA("Suma de PONDERACIÓN",$A$25,"RESPONSABLE","Planeación")</f>
        <v>0.92952380952380942</v>
      </c>
    </row>
    <row r="48" spans="1:4" x14ac:dyDescent="0.25">
      <c r="A48" s="21" t="s">
        <v>44</v>
      </c>
      <c r="B48" s="47">
        <v>1</v>
      </c>
      <c r="C48" s="87">
        <f>+GETPIVOTDATA("Suma de Total alcanzado ponderado",$A$25,"RESPONSABLE","Jefatura de Gestión Humana")/GETPIVOTDATA("Suma de PONDERACIÓN",$A$25,"RESPONSABLE","Jefatura de Gestión Humana")</f>
        <v>0.80607314148681042</v>
      </c>
    </row>
    <row r="49" spans="1:3" x14ac:dyDescent="0.25">
      <c r="A49" s="21" t="s">
        <v>47</v>
      </c>
      <c r="B49" s="47">
        <v>1</v>
      </c>
      <c r="C49" s="87">
        <f>+GETPIVOTDATA("Suma de Total alcanzado ponderado",$A$25,"RESPONSABLE","Planeación")/GETPIVOTDATA("Suma de PONDERACIÓN",$A$25,"RESPONSABLE","Planeación")</f>
        <v>0.92952380952380942</v>
      </c>
    </row>
    <row r="50" spans="1:3" x14ac:dyDescent="0.25">
      <c r="A50" s="21" t="s">
        <v>48</v>
      </c>
      <c r="B50" s="47">
        <v>1</v>
      </c>
      <c r="C50" s="87">
        <f>+GETPIVOTDATA("Suma de Total alcanzado ponderado",$A$25,"RESPONSABLE","Producción")/GETPIVOTDATA("Suma de PONDERACIÓN",$A$25,"RESPONSABLE","Producción")</f>
        <v>0.99816176470588258</v>
      </c>
    </row>
    <row r="51" spans="1:3" x14ac:dyDescent="0.25">
      <c r="A51" s="21" t="s">
        <v>49</v>
      </c>
      <c r="B51" s="47">
        <v>1</v>
      </c>
      <c r="C51" s="87">
        <f>+GETPIVOTDATA("Suma de Total alcanzado ponderado",$A$25,"RESPONSABLE","Secretaría General")/GETPIVOTDATA("Suma de PONDERACIÓN",$A$25,"RESPONSABLE","Secretaría General")</f>
        <v>1</v>
      </c>
    </row>
    <row r="54" spans="1:3" ht="18.75" x14ac:dyDescent="0.3">
      <c r="A54" s="84" t="s">
        <v>6</v>
      </c>
      <c r="B54" s="85" t="s">
        <v>638</v>
      </c>
      <c r="C54" s="85" t="s">
        <v>639</v>
      </c>
    </row>
    <row r="55" spans="1:3" x14ac:dyDescent="0.25">
      <c r="A55" s="21" t="s">
        <v>33</v>
      </c>
      <c r="B55" s="47">
        <v>1</v>
      </c>
      <c r="C55" s="47">
        <f>+GETPIVOTDATA("Suma de Total alcanzado ponderado",$A$14,"LÍNEA ESTRATÉGICA","EN TM NOS CONECTAMOS")/GETPIVOTDATA("Suma de PONDERACIÓN",$A$14,"LÍNEA ESTRATÉGICA","EN TM NOS CONECTAMOS")</f>
        <v>0.9409082321187584</v>
      </c>
    </row>
    <row r="56" spans="1:3" x14ac:dyDescent="0.25">
      <c r="A56" s="21" t="s">
        <v>34</v>
      </c>
      <c r="B56" s="47">
        <v>1</v>
      </c>
      <c r="C56" s="47">
        <f>+GETPIVOTDATA("Suma de Total alcanzado ponderado",$A$14,"LÍNEA ESTRATÉGICA","EN TM NOS CONOCEMOS")/GETPIVOTDATA("Suma de PONDERACIÓN",$A$14,"LÍNEA ESTRATÉGICA","EN TM NOS CONOCEMOS")</f>
        <v>0.99016083254493847</v>
      </c>
    </row>
    <row r="57" spans="1:3" x14ac:dyDescent="0.25">
      <c r="A57" s="21" t="s">
        <v>37</v>
      </c>
      <c r="B57" s="47">
        <v>1</v>
      </c>
      <c r="C57" s="47">
        <f>+GETPIVOTDATA("Suma de Total alcanzado ponderado",$A$14,"LÍNEA ESTRATÉGICA","EN TM NOS CUIDAMOS")/GETPIVOTDATA("Suma de PONDERACIÓN",$A$14,"LÍNEA ESTRATÉGICA","EN TM NOS CUIDAMOS")</f>
        <v>0.85347050754458154</v>
      </c>
    </row>
    <row r="58" spans="1:3" x14ac:dyDescent="0.25">
      <c r="A58" s="21" t="s">
        <v>38</v>
      </c>
      <c r="B58" s="47">
        <v>1</v>
      </c>
      <c r="C58" s="47">
        <f>+GETPIVOTDATA("Suma de Total alcanzado ponderado",$A$14,"LÍNEA ESTRATÉGICA","EN TM NOS POTENCIAMOS")/GETPIVOTDATA("Suma de PONDERACIÓN",$A$14,"LÍNEA ESTRATÉGICA","EN TM NOS POTENCIAMOS")</f>
        <v>0.90431580187113969</v>
      </c>
    </row>
    <row r="59" spans="1:3" x14ac:dyDescent="0.25">
      <c r="A59" s="21" t="s">
        <v>36</v>
      </c>
      <c r="B59" s="47">
        <v>1</v>
      </c>
      <c r="C59" s="47">
        <f>+GETPIVOTDATA("Suma de Total alcanzado ponderado",$A$14,"LÍNEA ESTRATÉGICA","EN TM NOS PROYECTAMOS")/GETPIVOTDATA("Suma de PONDERACIÓN",$A$14,"LÍNEA ESTRATÉGICA","EN TM NOS PROYECTAMOS")</f>
        <v>1</v>
      </c>
    </row>
    <row r="60" spans="1:3" x14ac:dyDescent="0.25">
      <c r="A60" s="21" t="s">
        <v>35</v>
      </c>
      <c r="B60" s="47">
        <v>1</v>
      </c>
      <c r="C60" s="47">
        <f>+GETPIVOTDATA("Suma de Total alcanzado ponderado",$A$14,"LÍNEA ESTRATÉGICA","EN TM NOS TRANSFORMAMOS")/GETPIVOTDATA("Suma de PONDERACIÓN",$A$14,"LÍNEA ESTRATÉGICA","EN TM NOS TRANSFORMAMOS")</f>
        <v>0.96949633302583049</v>
      </c>
    </row>
    <row r="61" spans="1:3" x14ac:dyDescent="0.25">
      <c r="A61" s="21" t="s">
        <v>32</v>
      </c>
      <c r="B61" s="47">
        <v>1</v>
      </c>
      <c r="C61" s="47">
        <f>+GETPIVOTDATA("Suma de Total alcanzado ponderado",$A$14,"LÍNEA ESTRATÉGICA","EN TM NOS VEMOS Y NOS ESCUCHAMOS")/GETPIVOTDATA("Suma de PONDERACIÓN",$A$14,"LÍNEA ESTRATÉGICA","EN TM NOS VEMOS Y NOS ESCUCHAMOS")</f>
        <v>0.93249555423829278</v>
      </c>
    </row>
  </sheetData>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Telemedellín 4T </vt:lpstr>
      <vt:lpstr>Tablas Resumen 4T</vt:lpstr>
      <vt:lpstr>Tablas Resumen 4T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Rico</dc:creator>
  <cp:lastModifiedBy>Juan Morales</cp:lastModifiedBy>
  <dcterms:created xsi:type="dcterms:W3CDTF">2024-09-24T14:41:59Z</dcterms:created>
  <dcterms:modified xsi:type="dcterms:W3CDTF">2025-03-11T18:35:44Z</dcterms:modified>
</cp:coreProperties>
</file>