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alpha\calidad\Procesos Telemedellín\1. Direccionamiento Estratégico\5. Planes de acción\Planes 2023\Plan de Acción Telemedellín\"/>
    </mc:Choice>
  </mc:AlternateContent>
  <bookViews>
    <workbookView xWindow="-120" yWindow="-120" windowWidth="29040" windowHeight="15720" tabRatio="845" firstSheet="5" activeTab="8"/>
  </bookViews>
  <sheets>
    <sheet name="Plan de desarrollo" sheetId="5" state="hidden" r:id="rId1"/>
    <sheet name="Objetivos Estratégicos" sheetId="4" r:id="rId2"/>
    <sheet name="Gerencia" sheetId="1" r:id="rId3"/>
    <sheet name="Planeación" sheetId="6" r:id="rId4"/>
    <sheet name="G. Agencia Tm" sheetId="33" r:id="rId5"/>
    <sheet name="G. Contenidos" sheetId="34" r:id="rId6"/>
    <sheet name="G. Producción" sheetId="29" r:id="rId7"/>
    <sheet name="G. Relaciones C." sheetId="35" r:id="rId8"/>
    <sheet name="G. Adtiva y Fra" sheetId="24" r:id="rId9"/>
    <sheet name="G. Tecnología e Inn." sheetId="23" r:id="rId10"/>
    <sheet name="G. Secretaría" sheetId="25" r:id="rId11"/>
    <sheet name="G. Control Interno" sheetId="22" r:id="rId12"/>
    <sheet name="G. Humana" sheetId="28" r:id="rId13"/>
  </sheets>
  <definedNames>
    <definedName name="_xlnm._FilterDatabase" localSheetId="5" hidden="1">'G. Contenidos'!$A$10:$W$49</definedName>
    <definedName name="_xlnm.Print_Area" localSheetId="1">'Objetivos Estratégicos'!$A$1:$C$12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 i="6" l="1"/>
  <c r="Q14" i="6"/>
  <c r="Q13" i="6"/>
  <c r="Q12" i="6"/>
  <c r="Q11" i="6"/>
  <c r="Q17" i="28" l="1"/>
  <c r="Q16" i="28"/>
  <c r="Q15" i="28"/>
  <c r="Q14" i="28"/>
  <c r="Q13" i="28"/>
  <c r="Q12" i="28"/>
  <c r="Q11" i="28"/>
  <c r="Q14" i="22"/>
  <c r="Q13" i="22"/>
  <c r="Q12" i="22"/>
  <c r="Q11" i="22"/>
  <c r="Q14" i="25"/>
  <c r="Q13" i="25"/>
  <c r="Q12" i="25"/>
  <c r="Q11" i="25"/>
  <c r="Q15" i="23"/>
  <c r="Q14" i="23"/>
  <c r="Q13" i="23"/>
  <c r="Q12" i="23"/>
  <c r="Q11" i="23"/>
  <c r="Q18" i="24"/>
  <c r="Q17" i="24"/>
  <c r="Q16" i="24"/>
  <c r="Q15" i="24"/>
  <c r="Q14" i="24"/>
  <c r="Q13" i="24"/>
  <c r="Q12" i="24"/>
  <c r="Q11" i="24"/>
  <c r="Q16" i="35"/>
  <c r="Q15" i="35"/>
  <c r="Q14" i="35"/>
  <c r="Q13" i="35"/>
  <c r="Q12" i="35"/>
  <c r="Q11" i="35"/>
  <c r="Q14" i="29"/>
  <c r="Q13" i="29"/>
  <c r="Q12" i="29"/>
  <c r="Q11" i="29"/>
  <c r="Q48" i="34"/>
  <c r="Q47" i="34"/>
  <c r="Q46" i="34"/>
  <c r="Q45" i="34"/>
  <c r="Q44" i="34"/>
  <c r="Q43" i="34"/>
  <c r="Q42" i="34"/>
  <c r="Q41" i="34"/>
  <c r="Q40" i="34"/>
  <c r="Q39" i="34"/>
  <c r="Q38" i="34"/>
  <c r="Q37" i="34"/>
  <c r="Q36" i="34"/>
  <c r="Q35" i="34"/>
  <c r="Q34" i="34"/>
  <c r="Q33" i="34"/>
  <c r="Q32" i="34"/>
  <c r="Q31" i="34"/>
  <c r="Q30" i="34"/>
  <c r="Q29" i="34"/>
  <c r="Q28" i="34"/>
  <c r="Q27" i="34"/>
  <c r="Q26" i="34"/>
  <c r="Q25" i="34"/>
  <c r="Q24" i="34"/>
  <c r="Q23" i="34"/>
  <c r="Q21" i="34"/>
  <c r="Q20" i="34"/>
  <c r="Q19" i="34"/>
  <c r="Q18" i="34"/>
  <c r="Q17" i="34"/>
  <c r="Q16" i="34"/>
  <c r="Q15" i="34"/>
  <c r="Q14" i="34"/>
  <c r="Q13" i="34"/>
  <c r="Q12" i="34"/>
  <c r="Q11" i="34"/>
  <c r="Q18" i="33"/>
  <c r="Q17" i="33"/>
  <c r="Q16" i="33"/>
  <c r="Q15" i="33"/>
  <c r="Q14" i="33"/>
  <c r="Q13" i="33"/>
  <c r="Q12" i="33"/>
  <c r="Q11" i="33"/>
  <c r="Q12" i="1" l="1"/>
  <c r="Q11" i="1"/>
  <c r="N18" i="33"/>
  <c r="N11" i="33"/>
  <c r="R12" i="22" l="1"/>
  <c r="M22" i="34" l="1"/>
  <c r="Q22" i="34" s="1"/>
  <c r="M15" i="33" l="1"/>
  <c r="R16" i="24" l="1"/>
  <c r="R25" i="34"/>
  <c r="R14" i="23" l="1"/>
  <c r="R17" i="24" l="1"/>
  <c r="R15" i="6"/>
  <c r="R18" i="24" l="1"/>
  <c r="R15" i="24"/>
  <c r="R14" i="24"/>
  <c r="D11" i="24" l="1"/>
  <c r="D14" i="24" l="1"/>
  <c r="R13" i="22"/>
  <c r="R14" i="22"/>
  <c r="D11" i="22"/>
  <c r="D14" i="28"/>
  <c r="D11" i="28"/>
  <c r="D13" i="23"/>
  <c r="D11" i="23"/>
  <c r="R14" i="35"/>
  <c r="R15" i="35"/>
  <c r="D14" i="35"/>
  <c r="D11" i="35"/>
  <c r="D22" i="34"/>
  <c r="D16" i="33"/>
  <c r="D11" i="33"/>
  <c r="D6" i="4" l="1"/>
  <c r="D18" i="23"/>
  <c r="D19" i="35"/>
  <c r="D21" i="24"/>
  <c r="D8" i="4"/>
  <c r="D11" i="6"/>
  <c r="D14" i="6"/>
  <c r="R12" i="1"/>
  <c r="D12" i="1"/>
  <c r="D11" i="1"/>
  <c r="R12" i="23"/>
  <c r="R15" i="23"/>
  <c r="D9" i="4" l="1"/>
  <c r="D20" i="6"/>
  <c r="D15" i="1"/>
  <c r="R14" i="28"/>
  <c r="R15" i="28"/>
  <c r="R17" i="28"/>
  <c r="R14" i="6"/>
  <c r="R13" i="29" l="1"/>
  <c r="R12" i="29"/>
  <c r="R18" i="33"/>
  <c r="R17" i="33"/>
  <c r="R26" i="34"/>
  <c r="R24" i="34"/>
  <c r="R23" i="34"/>
  <c r="R22" i="34"/>
  <c r="R16" i="33"/>
  <c r="R15" i="33" l="1"/>
  <c r="R14" i="33"/>
  <c r="R13" i="33"/>
  <c r="B11" i="35"/>
  <c r="A11" i="35"/>
  <c r="A11" i="34"/>
  <c r="D11" i="34" l="1"/>
  <c r="D3" i="4" s="1"/>
  <c r="D47" i="34"/>
  <c r="D5" i="4" s="1"/>
  <c r="D27" i="34"/>
  <c r="D4" i="4" s="1"/>
  <c r="R21" i="34"/>
  <c r="R48" i="34"/>
  <c r="R47" i="34"/>
  <c r="R46" i="34"/>
  <c r="R18" i="34"/>
  <c r="R13" i="34"/>
  <c r="R12" i="34"/>
  <c r="R13" i="6"/>
  <c r="R12" i="6"/>
  <c r="D16" i="1"/>
  <c r="R11" i="1"/>
  <c r="R11" i="22"/>
  <c r="R11" i="25"/>
  <c r="R12" i="25"/>
  <c r="R13" i="25"/>
  <c r="R11" i="35"/>
  <c r="R12" i="35"/>
  <c r="R13" i="35"/>
  <c r="R13" i="28"/>
  <c r="R12" i="28"/>
  <c r="R11" i="23"/>
  <c r="R11" i="24"/>
  <c r="R12" i="33"/>
  <c r="R11" i="33"/>
  <c r="R14" i="29"/>
  <c r="R11" i="29"/>
  <c r="R45" i="34"/>
  <c r="R43" i="34"/>
  <c r="R42" i="34"/>
  <c r="R41" i="34"/>
  <c r="R38" i="34"/>
  <c r="R37" i="34"/>
  <c r="R36" i="34"/>
  <c r="R35" i="34"/>
  <c r="R33" i="34"/>
  <c r="R31" i="34"/>
  <c r="R30" i="34"/>
  <c r="R29" i="34"/>
  <c r="R28" i="34"/>
  <c r="R27" i="34"/>
  <c r="R19" i="34"/>
  <c r="R17" i="34"/>
  <c r="R15" i="34"/>
  <c r="R11" i="34"/>
  <c r="R44" i="34"/>
  <c r="R39" i="34"/>
  <c r="R34" i="34"/>
  <c r="D11" i="29"/>
  <c r="D7" i="4" s="1"/>
  <c r="R32" i="34"/>
  <c r="R40" i="34"/>
  <c r="R14" i="25"/>
  <c r="D11" i="25"/>
  <c r="D12" i="25"/>
  <c r="B11" i="24"/>
  <c r="B11" i="33"/>
  <c r="D19" i="23"/>
  <c r="S14" i="23" s="1"/>
  <c r="A11" i="22"/>
  <c r="A11" i="28"/>
  <c r="R11" i="28"/>
  <c r="A11" i="1"/>
  <c r="R14" i="34"/>
  <c r="R11" i="6"/>
  <c r="B11" i="6"/>
  <c r="A11" i="6"/>
  <c r="A11" i="33"/>
  <c r="R20" i="34"/>
  <c r="B11" i="22"/>
  <c r="A11" i="25"/>
  <c r="B11" i="28"/>
  <c r="B11" i="29"/>
  <c r="A11" i="29"/>
  <c r="R16" i="34"/>
  <c r="B11" i="1"/>
  <c r="D10" i="4" l="1"/>
  <c r="E8" i="4"/>
  <c r="E5" i="4"/>
  <c r="E4" i="4"/>
  <c r="E10" i="4"/>
  <c r="E3" i="4"/>
  <c r="D52" i="34"/>
  <c r="D53" i="34" s="1"/>
  <c r="S12" i="23"/>
  <c r="S15" i="23"/>
  <c r="D22" i="24"/>
  <c r="S12" i="1"/>
  <c r="D18" i="25"/>
  <c r="D19" i="25" s="1"/>
  <c r="S14" i="25" s="1"/>
  <c r="D18" i="22"/>
  <c r="D19" i="22" s="1"/>
  <c r="S12" i="22" s="1"/>
  <c r="S11" i="23"/>
  <c r="D22" i="28"/>
  <c r="D23" i="28" s="1"/>
  <c r="D11" i="4"/>
  <c r="D21" i="6"/>
  <c r="S15" i="6" s="1"/>
  <c r="S11" i="1"/>
  <c r="D17" i="29"/>
  <c r="D18" i="29" s="1"/>
  <c r="D22" i="33"/>
  <c r="D23" i="33" s="1"/>
  <c r="D20" i="35"/>
  <c r="S13" i="1" l="1"/>
  <c r="S16" i="24"/>
  <c r="S17" i="24"/>
  <c r="S14" i="24"/>
  <c r="S18" i="24"/>
  <c r="S15" i="24"/>
  <c r="S14" i="34"/>
  <c r="S25" i="34"/>
  <c r="S12" i="33"/>
  <c r="S13" i="25"/>
  <c r="S11" i="22"/>
  <c r="S14" i="22"/>
  <c r="S13" i="22"/>
  <c r="S12" i="35"/>
  <c r="S14" i="35"/>
  <c r="S15" i="35"/>
  <c r="S18" i="34"/>
  <c r="S42" i="34"/>
  <c r="S20" i="34"/>
  <c r="S13" i="34"/>
  <c r="S43" i="34"/>
  <c r="S28" i="34"/>
  <c r="S41" i="34"/>
  <c r="S26" i="34"/>
  <c r="S29" i="34"/>
  <c r="S39" i="34"/>
  <c r="S31" i="34"/>
  <c r="S38" i="34"/>
  <c r="S12" i="34"/>
  <c r="S40" i="34"/>
  <c r="S46" i="34"/>
  <c r="S30" i="34"/>
  <c r="S24" i="34"/>
  <c r="S36" i="34"/>
  <c r="S47" i="34"/>
  <c r="S45" i="34"/>
  <c r="S15" i="34"/>
  <c r="S48" i="34"/>
  <c r="S11" i="34"/>
  <c r="S22" i="34"/>
  <c r="S34" i="34"/>
  <c r="S33" i="34"/>
  <c r="S44" i="34"/>
  <c r="S21" i="34"/>
  <c r="S16" i="34"/>
  <c r="S19" i="34"/>
  <c r="S37" i="34"/>
  <c r="S32" i="34"/>
  <c r="S17" i="34"/>
  <c r="S35" i="34"/>
  <c r="S27" i="34"/>
  <c r="S23" i="34"/>
  <c r="S12" i="25"/>
  <c r="S11" i="25"/>
  <c r="S12" i="28"/>
  <c r="S17" i="28"/>
  <c r="S14" i="28"/>
  <c r="S15" i="28"/>
  <c r="S11" i="24"/>
  <c r="S14" i="29"/>
  <c r="S12" i="29"/>
  <c r="S13" i="29"/>
  <c r="S11" i="29"/>
  <c r="S17" i="33"/>
  <c r="S18" i="33"/>
  <c r="S11" i="28"/>
  <c r="S13" i="28"/>
  <c r="S14" i="6"/>
  <c r="S13" i="6"/>
  <c r="S12" i="6"/>
  <c r="S11" i="6"/>
  <c r="S16" i="33"/>
  <c r="S15" i="33"/>
  <c r="D12" i="4"/>
  <c r="S13" i="33"/>
  <c r="S14" i="33"/>
  <c r="S11" i="33"/>
  <c r="S11" i="35"/>
  <c r="S13" i="35"/>
  <c r="S15" i="25" l="1"/>
  <c r="S15" i="22"/>
  <c r="S15" i="29"/>
  <c r="S49" i="34"/>
  <c r="S16" i="6"/>
  <c r="S19" i="33"/>
  <c r="R16" i="28" l="1"/>
  <c r="S16" i="28" s="1"/>
  <c r="S18" i="28" s="1"/>
  <c r="R16" i="35"/>
  <c r="E6" i="4" s="1"/>
  <c r="E11" i="4" l="1"/>
  <c r="S16" i="35"/>
  <c r="S17" i="35" s="1"/>
  <c r="R12" i="24" l="1"/>
  <c r="S12" i="24" l="1"/>
  <c r="R13" i="24" l="1"/>
  <c r="S13" i="24" s="1"/>
  <c r="S19" i="24" s="1"/>
  <c r="R13" i="23"/>
  <c r="E7" i="4" s="1"/>
  <c r="E9" i="4" l="1"/>
  <c r="E12" i="4" s="1"/>
  <c r="S13" i="23"/>
  <c r="S16" i="23" s="1"/>
</calcChain>
</file>

<file path=xl/sharedStrings.xml><?xml version="1.0" encoding="utf-8"?>
<sst xmlns="http://schemas.openxmlformats.org/spreadsheetml/2006/main" count="1255" uniqueCount="702">
  <si>
    <t>PROCESO: Gerencia</t>
  </si>
  <si>
    <t>FORMULACIÓN</t>
  </si>
  <si>
    <t>SEGUIMIENTO</t>
  </si>
  <si>
    <t>PONDERACIÓN</t>
  </si>
  <si>
    <t>RESPONSABLE</t>
  </si>
  <si>
    <t>Ponderación parcial</t>
  </si>
  <si>
    <t>Total ponderado</t>
  </si>
  <si>
    <t>Gerente</t>
  </si>
  <si>
    <t>EVALUACIÓN TOTAL DEL SEGUIMIENTO</t>
  </si>
  <si>
    <t xml:space="preserve">Elevar la capacidad de innovación, calidad técnica y audio visual en la producción, programación y distribución de los contenidos a través de las distintas plataformas. </t>
  </si>
  <si>
    <t>#</t>
  </si>
  <si>
    <t xml:space="preserve">Administrar y optimizar eficientemente los recursos financieros acorde con las expectativas de los asociados. </t>
  </si>
  <si>
    <t xml:space="preserve">Incrementar el nivel de eficiencia y eficacia operativa y administrativa en la gestión y ejecución de los procesos. </t>
  </si>
  <si>
    <t xml:space="preserve">Aumentar el nivel de desempeño individual y colectivo, mediante el desarrollo de competencias. </t>
  </si>
  <si>
    <t>TOTAL</t>
  </si>
  <si>
    <t xml:space="preserve">Elevar el nivel de competitividad y posicionamiento del Canal como plataforma de contenidos formativos, Informativos y culturales. </t>
  </si>
  <si>
    <t>PROGRAMA</t>
  </si>
  <si>
    <t>PROCESO: Planeación Estratégica</t>
  </si>
  <si>
    <t>PROCESO: Evaluación y Control</t>
  </si>
  <si>
    <t>Jefe de Control Interno</t>
  </si>
  <si>
    <t>Trimestral</t>
  </si>
  <si>
    <t>Fórmula</t>
  </si>
  <si>
    <t>Efectividad</t>
  </si>
  <si>
    <t>Gestión</t>
  </si>
  <si>
    <t>Eficiencia</t>
  </si>
  <si>
    <t>PROCESO: GESTIÓN JURÍDICA</t>
  </si>
  <si>
    <t>INDICADORES</t>
  </si>
  <si>
    <t>Objetivo del indicador</t>
  </si>
  <si>
    <t>Nombre indicador</t>
  </si>
  <si>
    <t>Mide</t>
  </si>
  <si>
    <t>Periodicidad</t>
  </si>
  <si>
    <t>Eficacia</t>
  </si>
  <si>
    <t>Mensual</t>
  </si>
  <si>
    <t>Meta</t>
  </si>
  <si>
    <t>PROCESO: Gestión Producción</t>
  </si>
  <si>
    <t>Meta
Anual</t>
  </si>
  <si>
    <t>Anual</t>
  </si>
  <si>
    <t>Director de Producción</t>
  </si>
  <si>
    <t>Medir la producción del Canal  con base en la capacidad instalada existente de horas cámaras.</t>
  </si>
  <si>
    <t>Medir la operación de la postproducción del Canal con base en la capacidad instalada existente de horas edición.</t>
  </si>
  <si>
    <t># Horas de cámara ejecutadas / Capacidad instalada total de cámaras</t>
  </si>
  <si>
    <t># Horas de edición ejecutadas / Capacidad instalada total de edición</t>
  </si>
  <si>
    <t>Meta anual</t>
  </si>
  <si>
    <t>PROCESO: Gestión Administrativa y financiera</t>
  </si>
  <si>
    <t>Medir el porcentaje de ejecución presupuestal de ingresos</t>
  </si>
  <si>
    <t>Medir el porcentaje de ejecución presupuestal de  egresos</t>
  </si>
  <si>
    <t xml:space="preserve">Ejecución presupuestal de ingresos </t>
  </si>
  <si>
    <t>Ejecución presupuestal de egresos</t>
  </si>
  <si>
    <t>PROCESO: Gestión Humana</t>
  </si>
  <si>
    <t>Operación capacidad instalada de producción</t>
  </si>
  <si>
    <t>Operación capacidad instalada de Postproducción</t>
  </si>
  <si>
    <t>RESPONSABLE: Gerente</t>
  </si>
  <si>
    <t>RESPONSABLE: Director Producción</t>
  </si>
  <si>
    <t xml:space="preserve">RESPONSABLE: Jefe control interno </t>
  </si>
  <si>
    <t>RESPONSABLE: SECRETARIA GENERAL</t>
  </si>
  <si>
    <t>RESPONSABLE: Jefe de Gestión Humana.</t>
  </si>
  <si>
    <t>DIMENSIÓN 1: Creemos en la cultura ciudadana</t>
  </si>
  <si>
    <t>RETO</t>
  </si>
  <si>
    <t>Cumplimiento en el desarrollo del plan de trabajo de la OCI</t>
  </si>
  <si>
    <t>Actividades Programadas/actividades Terminadas</t>
  </si>
  <si>
    <t>DIMENSIÓN PLAN DE DESARROLLO ALCALDÍA DE MEDELLÍN</t>
  </si>
  <si>
    <t>RESPONSABLE: Dirección de Planeación</t>
  </si>
  <si>
    <t xml:space="preserve"> </t>
  </si>
  <si>
    <t>DIMENSIÓN</t>
  </si>
  <si>
    <t>Operar por las horas exigidas por la ANTV el sistema Closed Caption a los programas del canal.</t>
  </si>
  <si>
    <t>Adquisición de equipos para realizar la actualización tecnológica requerida y estar a la vanguardia de la tecnología del sector.</t>
  </si>
  <si>
    <t>Utilidad operacional</t>
  </si>
  <si>
    <t>Generar una utilidad operacional igual superior al 0%</t>
  </si>
  <si>
    <t>Cumplimiento del plan de capacitación</t>
  </si>
  <si>
    <t>Medir las actividades del Plan de formación y capacitación</t>
  </si>
  <si>
    <t>Cumplimiento del Plan de Bienestar Laboral</t>
  </si>
  <si>
    <t>Medir las actividades de bienestar laboral.</t>
  </si>
  <si>
    <t>Jefe de Gestión Humana</t>
  </si>
  <si>
    <t>Rendir ante la comunidad y el público general interesado la información de las diferentes acciones y manejos que se han realizado de la entidad.</t>
  </si>
  <si>
    <t xml:space="preserve">Realizar alianzas estratégicas con la Alcaldía y sus entes descentralizados para temas de comunicación a través de la Agencia y Central de Medios de Telemedellín. </t>
  </si>
  <si>
    <t>Cumplir indicador "% de tiempo al aire de la señal satelital".</t>
  </si>
  <si>
    <t>OBJETIVO ESTRATÉGICO</t>
  </si>
  <si>
    <t xml:space="preserve">OBJETIVO ESTRATÉGICO </t>
  </si>
  <si>
    <t xml:space="preserve">Elevar la capacidad de innovación, calidad técnica y audiovisual en la producción, programación y distribución de los contenidos a través de las distintas plataformas. </t>
  </si>
  <si>
    <t>Implementación y seguimiento del MIPG</t>
  </si>
  <si>
    <t>Porcentaje alcanzado de la meta</t>
  </si>
  <si>
    <t>Identificar el flujo de visitantes en el Tour Telemedellín</t>
  </si>
  <si>
    <t>PLAN DE DESARROLLO ALCALDÍA DE MEDELLÍN 2020-2023 "MEDELLÍN FUTURO"
RELACIÓN TELEMEDELLÍN</t>
  </si>
  <si>
    <t>5. Gobernanza y Gobernabilidad</t>
  </si>
  <si>
    <t>5.6 Comunicaciones</t>
  </si>
  <si>
    <t>Gobernanza y gestión estratégica de las comunicaciones</t>
  </si>
  <si>
    <t>Prevención del daño antijurídico</t>
  </si>
  <si>
    <t># de estrategias o herramientas ejecutadas / # estrategias planeadas</t>
  </si>
  <si>
    <t>Aquí te ves</t>
  </si>
  <si>
    <t>Horas estreno sistema informativo</t>
  </si>
  <si>
    <t>Emitir horas del sistema informativo</t>
  </si>
  <si>
    <t>Sumatoria de horas de estreno del sistema informativo de 06:00 a 23:59</t>
  </si>
  <si>
    <t>Rating promedio del sistema informativo</t>
  </si>
  <si>
    <t>Medir por medio de IBOPE el rating alcanzado por Telemedellín</t>
  </si>
  <si>
    <t>Promedio de las 20 emisiones más vistas del sistema informativo en Antioquia</t>
  </si>
  <si>
    <t>Horas emitidas de programas de entretenimiento</t>
  </si>
  <si>
    <t>Sumatoria de horas en parrilla de los programas agrupados en el componente entretenimiento de 06:00 a 23:59</t>
  </si>
  <si>
    <t>Emitir horas de entretenimiento</t>
  </si>
  <si>
    <t>Rating promedio de programas de entretenimiento</t>
  </si>
  <si>
    <t>Promedio de las 20 emisiones más vistas de programas de entretenimiento en Antioquia</t>
  </si>
  <si>
    <t>Horas emitidas de programas de cultura</t>
  </si>
  <si>
    <t>Emitir horas de cultura</t>
  </si>
  <si>
    <t>Sumatoria horas en parrilla de los programas agrupados en el componente Cultura de 06:00 a 23:59</t>
  </si>
  <si>
    <t>Rating promedio de programas culturales y las transmisiones especiales</t>
  </si>
  <si>
    <t>Promedio de las 20 emisiones más vistas de programas de Cultura en Antioquia</t>
  </si>
  <si>
    <t>Horas emitidas de programas de acompañamiento en formación</t>
  </si>
  <si>
    <t>Emitir horas de acompañamiento en formación</t>
  </si>
  <si>
    <t>Rating promedio de programas de acompañamiento en formación</t>
  </si>
  <si>
    <t>Promedio de las 20 emisiones más vistas de programas de acompañamiento en formación en Antioquia</t>
  </si>
  <si>
    <t>Horas emitidas de comunicación pública</t>
  </si>
  <si>
    <t>Emitir horas de comunicación pública</t>
  </si>
  <si>
    <t>Sumatoria horas en parrilla de los programas agrupados en el componente de Comunicación Pública de 06:00 a 23:59</t>
  </si>
  <si>
    <t>Rating promedio de programas de comunicación pública</t>
  </si>
  <si>
    <t>Promedio de las 20 emisiones más vistas comunicación pública en Antioquia</t>
  </si>
  <si>
    <t>Horas con Closed Caption</t>
  </si>
  <si>
    <t>Visitantes Facebook</t>
  </si>
  <si>
    <t>Sumatoria de número de visitantes por año</t>
  </si>
  <si>
    <t>Seguidores Facebook</t>
  </si>
  <si>
    <t>Identificar el flujo de visitantes en Facebook</t>
  </si>
  <si>
    <t>Identificar la cantidad de seguidores  en Facebook</t>
  </si>
  <si>
    <t>Número de seguidores al finalizar el año</t>
  </si>
  <si>
    <t>Visitantes Twitter</t>
  </si>
  <si>
    <t>Identificar el flujo de visitantes en Twitter</t>
  </si>
  <si>
    <t>Seguidores Twitter</t>
  </si>
  <si>
    <t>Identificar la cantidad de seguidores  en Twitter</t>
  </si>
  <si>
    <t>Visitantes Instagram</t>
  </si>
  <si>
    <t>Seguidores Instagram</t>
  </si>
  <si>
    <t>Identificar el flujo de visitantes en Instagram</t>
  </si>
  <si>
    <t>Identificar la cantidad de seguidores  en Instagram</t>
  </si>
  <si>
    <t>Visualizaciones contenidos en YouTube</t>
  </si>
  <si>
    <t>Sumatoria número de visualizaciones al año</t>
  </si>
  <si>
    <t>Suscriptores YouTube</t>
  </si>
  <si>
    <t>Número de suscriptores al finalizar el año</t>
  </si>
  <si>
    <t>Identificar el flujo de los contenidos en You Tube</t>
  </si>
  <si>
    <t>Visitantes página web</t>
  </si>
  <si>
    <t>Sumatoria número de visitantes al año</t>
  </si>
  <si>
    <t>Identificar por medio de Google analytics los visitantes de la página web</t>
  </si>
  <si>
    <t>Ingresos por redes sociales</t>
  </si>
  <si>
    <t>Sumatoria de ingresos facturados al final del año por reproducción de contenidos digitales de Telemedellín</t>
  </si>
  <si>
    <t>Identificar los ingresos percibidos por las redes sociales del canal</t>
  </si>
  <si>
    <t>Telemedellín a un clic</t>
  </si>
  <si>
    <t>LÍNEA ESTRATÉGICA</t>
  </si>
  <si>
    <t>Sumatoria de ingresos efectivos al presupuesto de cada vigencia</t>
  </si>
  <si>
    <t>Cuantificar el valor de los ingresos que genere la Unidad de Negocios</t>
  </si>
  <si>
    <t>Utilidad operacional de la Unidad de Negocios</t>
  </si>
  <si>
    <t>Medir el valor de la utilidad operacional en la Unidad de Negocios</t>
  </si>
  <si>
    <t>Margen operacional de la Agencia y Central de Medios</t>
  </si>
  <si>
    <t>Porcentaje de clientes satisfechos</t>
  </si>
  <si>
    <t>Identificar el porcentaje de clientes de comercialización satisfechos.</t>
  </si>
  <si>
    <t>Ingresos por alquiler de espacios para eventos</t>
  </si>
  <si>
    <t>Sumatoria de ingresos efectivos al presupuesto por alquiler del salón 3A, estudios y parque</t>
  </si>
  <si>
    <t>Ingresos por alquiler de espacios operativos y comerciales</t>
  </si>
  <si>
    <t>Unidad de Negocios</t>
  </si>
  <si>
    <t>Número de oyentes</t>
  </si>
  <si>
    <t>Sumatoria de oyentes de Telemedellín Radio</t>
  </si>
  <si>
    <t>Horas de programación Telemedellín Radio</t>
  </si>
  <si>
    <t>Sumatoria de horas al aire de programación propia y de cesionarios</t>
  </si>
  <si>
    <t>Emitir horas de programación de Radio</t>
  </si>
  <si>
    <t>Identificar el flujo de oyentes</t>
  </si>
  <si>
    <t>Actualización tecnológica</t>
  </si>
  <si>
    <t>Informe de presupuesto del respectivo rubro – Dirección Administrativa y Financiera</t>
  </si>
  <si>
    <t>Señal de Telemedellín en el satélite</t>
  </si>
  <si>
    <t>Sumatoria de horas al aíre en el satélite</t>
  </si>
  <si>
    <t>Número de visitantes al Tour Telemedellín</t>
  </si>
  <si>
    <t>Sumatoria de visitantes anuales al Tour Telemedellín</t>
  </si>
  <si>
    <t>Ingresos ejecutados / Ingresos aprobados</t>
  </si>
  <si>
    <t>Egresos ejecutados / Egresos aprobados</t>
  </si>
  <si>
    <t>Gestión Telemedellín</t>
  </si>
  <si>
    <t>Acuerdo de Gestión</t>
  </si>
  <si>
    <t>Aquí te escuchas</t>
  </si>
  <si>
    <t>Desarrollo Tecnológico</t>
  </si>
  <si>
    <t>Aquí nos encontramos</t>
  </si>
  <si>
    <t># de capacitaciones ejecutadas / # de capacitaciones programadas</t>
  </si>
  <si>
    <t># de actividades del plan de bienestar laboral ejecutadas / # de actividades del plan de bienestar laboral programadas</t>
  </si>
  <si>
    <t># de actividades del plan de seguridad y salud en el trabajo ejecutadas / # de actividades del plan de seguridad y salud en el trabajo programadas</t>
  </si>
  <si>
    <t>Cumplimiento del plan de seguridad y salud en el trabajo</t>
  </si>
  <si>
    <t>Seguimiento al Sistema de Gestión de Seguridad y salud en el trabajo.</t>
  </si>
  <si>
    <t>Acuerdos de gestión</t>
  </si>
  <si>
    <t>Acuerdos de Gestión</t>
  </si>
  <si>
    <t>Realizar todas las actividades programadas en el plan para el año</t>
  </si>
  <si>
    <t>Informe de gestión</t>
  </si>
  <si>
    <t>Cantidad de informes de gestión presentados a la ciudadanía</t>
  </si>
  <si>
    <t>Procesos actualizados</t>
  </si>
  <si>
    <t>Cantidad de procesos actualizados / cantidad de procesos del canal x 100%</t>
  </si>
  <si>
    <t>Avance implementación MIPG</t>
  </si>
  <si>
    <t>Implementaciones ejecutadas / Implementaciones proyectadas X 100%</t>
  </si>
  <si>
    <t xml:space="preserve">Evaluación FURAG </t>
  </si>
  <si>
    <t>Calificación institucional en el FURAG</t>
  </si>
  <si>
    <t>LÍNEA ESTRATÉGICAS</t>
  </si>
  <si>
    <t>*LÍNEA ESTRATÉGICA 1: AQUÍ TE VES</t>
  </si>
  <si>
    <t>*LÍNEA ESTRATÉGICA 2: TELEMEDELLÍN A UN CLIC</t>
  </si>
  <si>
    <t>*LÍNEA ESTRATÉGICA 4: AQUÍ TE ESCUCHAS</t>
  </si>
  <si>
    <t>*LÍNEA ESTRATÉGICA 5: DESARROLLO TECNOLÓGICO</t>
  </si>
  <si>
    <t>*LÍNEA ESTRATÉGICA 3: UNIDAD DE NEGOCIOS</t>
  </si>
  <si>
    <t>*LÍNEA ESTRATÉGICA 7:GESTIÓN TELEMEDELLÍN</t>
  </si>
  <si>
    <t>CÓDIGO: FT-PE-GE-02
VERSIÓN: 05
FECHA: 01/03/2021</t>
  </si>
  <si>
    <t>PONDERACIÓN PLAN DE ACCIÓN</t>
  </si>
  <si>
    <t>PONDERACIÓN PARCIAL</t>
  </si>
  <si>
    <t>Recaudar ingresos que genere el alquiler de espacios para eventos</t>
  </si>
  <si>
    <t>ELABORACIÓN Y SEGUIMIENTO DEL PLAN DE ACCIÓN</t>
  </si>
  <si>
    <t>Clientes satisfechos / Clientes encuestados</t>
  </si>
  <si>
    <t>Ingresos operacionales – costos - gastos</t>
  </si>
  <si>
    <t>Interacciones Facebook</t>
  </si>
  <si>
    <t>Identificar las interacciones en Facebook</t>
  </si>
  <si>
    <t>Sumatoria de comentarios, me gusta y compartidos</t>
  </si>
  <si>
    <t>Alcance Facebook</t>
  </si>
  <si>
    <t>Identificar el alcance en Facebook</t>
  </si>
  <si>
    <t>Número total de personas que visualizan el contenido</t>
  </si>
  <si>
    <t>Menciones Twitter</t>
  </si>
  <si>
    <t>Identificar las menciones con base a las publicaciones del Canal</t>
  </si>
  <si>
    <t>Interacciones Twitter</t>
  </si>
  <si>
    <t>Identificar las interacciones en Twitter</t>
  </si>
  <si>
    <t>Sumatoria de like, retweets, clics en el enlace y respuestas</t>
  </si>
  <si>
    <t>Impresiones Instagram</t>
  </si>
  <si>
    <t>Identificar las impresiones en Instagram</t>
  </si>
  <si>
    <t>Número de veces que el usuario ha visto nuestro contenido</t>
  </si>
  <si>
    <t>Alcance Instagram</t>
  </si>
  <si>
    <t>Identificar el alcance en Instagram</t>
  </si>
  <si>
    <t>Número de impresiones al finalizar el año</t>
  </si>
  <si>
    <t>Sumatoria número de visualizaciones al año en el Programas Telemedellín</t>
  </si>
  <si>
    <t>Obtener una alta calificación en el Formulario Único (FURAG)</t>
  </si>
  <si>
    <t>Sumatoria horas en parrilla de los programas agrupados en el componente acompañamiento en formación de 06:00 a 23:59</t>
  </si>
  <si>
    <t>Sumatoria de horas emitidas con sistema Closed Caption</t>
  </si>
  <si>
    <t>Número de veces que el usuario interactúa y utiliza el @Telemedellín</t>
  </si>
  <si>
    <t>Identificar la cantidad de suscriptores  en You Tube</t>
  </si>
  <si>
    <t>Impresiones YouTube Telemedellín</t>
  </si>
  <si>
    <t>Identificar la cantidad de impresiones  en YouTube Telemedellín</t>
  </si>
  <si>
    <t>Visualizaciones contenidos en YouTube Programas Telemedellín</t>
  </si>
  <si>
    <t>Identificar el flujo de los contenidos en YouTube Programas Telemedellín</t>
  </si>
  <si>
    <t>Suscriptores YouTube Programas Telemedellín</t>
  </si>
  <si>
    <t>Identificar la cantidad de suscriptores  en YouTube Programas Telemedellín</t>
  </si>
  <si>
    <t>Impresiones YouTube Programas Telemedellín</t>
  </si>
  <si>
    <t>Identificar la cantidad de impresiones  en YouTube  Programas Telemedellín</t>
  </si>
  <si>
    <t>Director Administrativo y Financiero</t>
  </si>
  <si>
    <t>ANÁLISIS</t>
  </si>
  <si>
    <t>Plan Anticorrupción</t>
  </si>
  <si>
    <t>Seguimiento al plan de anticorrupción de Telemedellín</t>
  </si>
  <si>
    <t>Actividades del plan anticorrupción ejecutadas / Actividades proyectadas</t>
  </si>
  <si>
    <t>Director de Contenidos y Distribución</t>
  </si>
  <si>
    <t>RESPONSABLE: Director Contenidos y Distribución</t>
  </si>
  <si>
    <t>Acuerdo de gestión</t>
  </si>
  <si>
    <t>*LÍNEA ESTRATÉGICA 6: AQUÍ NOS ENCONTRAMOS</t>
  </si>
  <si>
    <t>PROCESO: Gestión Relaciones Corporativas</t>
  </si>
  <si>
    <t>RESPONSABLE: Directora Relaciones Corporativas</t>
  </si>
  <si>
    <t>PROCESO: Gestión Contenidos y Distribución</t>
  </si>
  <si>
    <t>Directora de Agencia TM</t>
  </si>
  <si>
    <t>RESPONSABLE: Directora Agencia Tm</t>
  </si>
  <si>
    <t>PROCESO: Gestión Agencia Tm</t>
  </si>
  <si>
    <t>Venta de productos audiovisuales</t>
  </si>
  <si>
    <t>Venta de pauta</t>
  </si>
  <si>
    <t>Recaudar ingresos por medio de venta de productos audiovisuales</t>
  </si>
  <si>
    <t>Sumatoria de ingresos por venta de productos audiovisuales</t>
  </si>
  <si>
    <t>Recaudar ingresos por medio de venta de pauta</t>
  </si>
  <si>
    <t>Sumatoria de ingresos por venta de pauta</t>
  </si>
  <si>
    <t>Recaudar ingresos que genere el alquiler de arrendamiento de los contenedores y padre amaya</t>
  </si>
  <si>
    <t>Sumatoria de ingresos efectivos al presupuesto por canones de alquiler de contenedores y Padre Amaya</t>
  </si>
  <si>
    <t>CRM Agencia Tm</t>
  </si>
  <si>
    <t>Nuevo modelo de producción</t>
  </si>
  <si>
    <t>Establecimiento de nuevo modelo ágil de producción</t>
  </si>
  <si>
    <t>Modelo de producción creado</t>
  </si>
  <si>
    <t>Ingresos por Unidad de Negocios</t>
  </si>
  <si>
    <t>RESPONSABLE: Director Tecnología e Innovación</t>
  </si>
  <si>
    <t>Director Tecnología e Innovación</t>
  </si>
  <si>
    <t>Transformación digital</t>
  </si>
  <si>
    <t>Cumplimiento cronograma Transformación digital</t>
  </si>
  <si>
    <t># de proyectos ejecutados/ # proyectos programados</t>
  </si>
  <si>
    <t>Gobierno digital</t>
  </si>
  <si>
    <t>Cumplimiento plan de gobierno digital</t>
  </si>
  <si>
    <t>Tablas de retención</t>
  </si>
  <si>
    <t>Actualización de tablas de retenciones del archivo documental de Telemedellín</t>
  </si>
  <si>
    <t xml:space="preserve"> Actualización de tablas de retención</t>
  </si>
  <si>
    <t>Fidelización</t>
  </si>
  <si>
    <t>Informe de grado de Fidelización de los clientes de Telemedellín</t>
  </si>
  <si>
    <t>Informe presentado</t>
  </si>
  <si>
    <t>Comunicados y boletines</t>
  </si>
  <si>
    <t>Cantidad de comunicados y boletines</t>
  </si>
  <si>
    <t>Auditorías control interno</t>
  </si>
  <si>
    <t>Elaboración y entrega de informes, de auditorías
requeridas por el sistema de Control Interno a
Telemedellín</t>
  </si>
  <si>
    <t># de auditorías realizadas</t>
  </si>
  <si>
    <t>Mapa de riesgos</t>
  </si>
  <si>
    <t>Revisión y actualización de los mapas de riesgos de Telemedellín</t>
  </si>
  <si>
    <t># de mapas de riesgos revisados/ # de mapas de riesgos existentes</t>
  </si>
  <si>
    <t>PROCESO: Gestión Tecnología e Innovación</t>
  </si>
  <si>
    <t>Directora de Relaciones Corporativas</t>
  </si>
  <si>
    <t>Elaboración oportuna de
boletines de prensa y comunicados externos</t>
  </si>
  <si>
    <t>Secretaria General</t>
  </si>
  <si>
    <t>Director de Planeación</t>
  </si>
  <si>
    <t xml:space="preserve">Medición de cumplimiento de la implementación de Gobierno Digital </t>
  </si>
  <si>
    <t>OBJETIVOS ESTRATÉGICOS TELEMEDELLÍN 2020-2023</t>
  </si>
  <si>
    <t>RESPONSABLE: Directora Administrativa y Financiera</t>
  </si>
  <si>
    <t>Gestionar recursos para inversión de Telemedellín</t>
  </si>
  <si>
    <t>Ingresos Telemedellín</t>
  </si>
  <si>
    <t>AÑO:  2023</t>
  </si>
  <si>
    <t>PLANEACIÓN ESTRATÉGICA TELEMEDELLÍN 2023</t>
  </si>
  <si>
    <t>Puesta en Marcha de la plataforma del CMR para los clientes de Telemedellín</t>
  </si>
  <si>
    <t>Cantidad de clientes o prospectos conseguidos por el CRM</t>
  </si>
  <si>
    <t>Alianza MAICC</t>
  </si>
  <si>
    <t>Cantidad de horas de coproducción en TV y Radio</t>
  </si>
  <si>
    <t>Propuestas comerciales</t>
  </si>
  <si>
    <t>Realizar propuestas a nuestros clientes actuales y nuevos clientes con el fin de generar mayores ingresos al canal</t>
  </si>
  <si>
    <t>Cantidad de propuestas presentadas en el año</t>
  </si>
  <si>
    <t>Audiencia TM+</t>
  </si>
  <si>
    <t>Medir los espectadores mensuales de nuestra plataforma OTT</t>
  </si>
  <si>
    <t>Cantidad de espectadores por mes</t>
  </si>
  <si>
    <t>Intercambio de contenidos</t>
  </si>
  <si>
    <t>Cantidad de contenidos compartidos / vendidos</t>
  </si>
  <si>
    <t>Modelo de programación creado</t>
  </si>
  <si>
    <t>Desarrollar un modelo de programación del personal, que permita tener una plantilla macro donde el equipo pueda tener cierto nivel de certidumbre respecto a su programación, de la misma forma, generar alarmas al equipo de programadores respecto a la cantidad de horas acumuladas en la quincena, así como jornadas extensas de trabajo o errores en la programación</t>
  </si>
  <si>
    <t>Nuevo modelo de programación</t>
  </si>
  <si>
    <t>Presencia de marca y activaciones en eventos</t>
  </si>
  <si>
    <t>Posicionamiento de marca</t>
  </si>
  <si>
    <t># de eventos posicionando la marca</t>
  </si>
  <si>
    <t>Marketing Tm</t>
  </si>
  <si>
    <t>Marketing para la consecución de prospectos de clientes</t>
  </si>
  <si>
    <t># de clientes conseguidos en la base de datos</t>
  </si>
  <si>
    <t>Encuesta de satisfacción de la comunicación interna</t>
  </si>
  <si>
    <t>Encuesta de satisfacción</t>
  </si>
  <si>
    <t>Formulario de satisfacción de comunicación interna</t>
  </si>
  <si>
    <t>Informe de costos</t>
  </si>
  <si>
    <t>Generar informe mensual de costos</t>
  </si>
  <si>
    <t>Presentar 12 informes en el año</t>
  </si>
  <si>
    <t>Saldo en caja</t>
  </si>
  <si>
    <t>Mantener un saldo en caja mensual para Telemedellín</t>
  </si>
  <si>
    <t>Efectividad mantenimiento</t>
  </si>
  <si>
    <t>Realizar los mantenimientos necesarios a la sede de Telemedellín, garantizando la adecuada operación del Canal</t>
  </si>
  <si>
    <t>Mantenimientos ejecutados / Mantenimientos planeados</t>
  </si>
  <si>
    <t>Mantenimiento a equipos</t>
  </si>
  <si>
    <t>Medir la eficiencia en la gestión de los mantenimientos preventivos y correctivos solicitados</t>
  </si>
  <si>
    <t>Casos cerrados/casos solicitados</t>
  </si>
  <si>
    <t>Seguimientos a planes de mejoramiento e indicadores</t>
  </si>
  <si>
    <t># de indicadores con soportes / # de indicadores totales</t>
  </si>
  <si>
    <t># de PQRS respondidas a tiempo 
 / # PQRS recibidas</t>
  </si>
  <si>
    <t xml:space="preserve"> PQRSD respondidas en terminos </t>
  </si>
  <si>
    <t>PQRSD</t>
  </si>
  <si>
    <t xml:space="preserve">Atender y acompañar el 100% de los procesos contractuales, con sus respectivas etapas precontractual, contractual, ejecucion y liquidacion  </t>
  </si>
  <si>
    <t>Contratación</t>
  </si>
  <si>
    <t xml:space="preserve">Crear estrategias y  desarrollar herramientas para fomentar la cultura de prevención del riesgo y del daño antijuridico en el Canal </t>
  </si>
  <si>
    <t xml:space="preserve">Intervenir en el 100% de procesos judiciales y extrajudiciales en los que intervenga el canal </t>
  </si>
  <si>
    <t>Defensa juidicial</t>
  </si>
  <si>
    <t xml:space="preserve">Procesos judiciales y extrajudiciales efectivamente atendidos / actuaciones judiciales y extrajudiciales notificados </t>
  </si>
  <si>
    <t>AÑO: 2023</t>
  </si>
  <si>
    <t>Sumatoria de transferencias + cocrea + capitalización + clientes nuevos conglomerados  recibidas</t>
  </si>
  <si>
    <t>Horas proyecto Tm a la vanguardia</t>
  </si>
  <si>
    <t>Medir las horas del proyecto Tm a la vanguardia</t>
  </si>
  <si>
    <t>Número de horas Alcaldía</t>
  </si>
  <si>
    <t>Informe financiero sobre el saldo en caja el último día de cada mes mayor o igual a la meta</t>
  </si>
  <si>
    <t>Seguimiento gestión humana</t>
  </si>
  <si>
    <t>Seguimiento gestión humana en todos sus planes y actividades</t>
  </si>
  <si>
    <t>Seguimiento al cumplimiento de las metas de gestión humana</t>
  </si>
  <si>
    <t>Numero de contratos perfeccionados  / Contratos  PAA</t>
  </si>
  <si>
    <t>Manejo de nómina</t>
  </si>
  <si>
    <t>Garantizar una correcta liquidación y entrega oportuna al área de tesorería para pago</t>
  </si>
  <si>
    <t># Quincenas programadas / 24 quincenas</t>
  </si>
  <si>
    <t>Tiquetera emocional</t>
  </si>
  <si>
    <t>Desarrollar e implementarla tiquetera emocional para los colaboradores</t>
  </si>
  <si>
    <t>Implementación de la tiquetera</t>
  </si>
  <si>
    <t>Capacitación en habilidades blandas</t>
  </si>
  <si>
    <t>Plan de salud</t>
  </si>
  <si>
    <t>Elaborar y cumplir el plan de salud para los empleados del Canal.</t>
  </si>
  <si>
    <t xml:space="preserve"># Actividades realizadas/# Actividades planeadas </t>
  </si>
  <si>
    <t>Asistencia a capacitaciones de habilidades blandas</t>
  </si>
  <si>
    <t>Lograr que cada colaborador participe en mínimo dos charlas en el año</t>
  </si>
  <si>
    <t>El informe de gestión se va consolidando con la información de cada mes para presentarse al finalizar el año</t>
  </si>
  <si>
    <t>Se han realizado acercamientos con la secretaria de hacienda  para la gestión de recursos para el canal</t>
  </si>
  <si>
    <t>Se realiza el ejercicio de enviar los diferentes procedimientos, manuales, instructivos a los directores de área para que definieran si se deben actualizar o eliminar</t>
  </si>
  <si>
    <t>No se ha generado desde la Función Pública la habilitación del FURAG para que las diferentes entidades realicen su diligenciamiento</t>
  </si>
  <si>
    <t>Se realizan 5 actividades que se encuentran en el plan anticorrupción 2023, alcanzando un 18% de la totalidad de actividades</t>
  </si>
  <si>
    <t>Se han realizado las reuniones del equipo de transformación digital cada 8 días donde se ha avanzado en los diferentes software y desarrollos pendientes, debido a ajustes en la plataforma administrativa, se han retrasado un poco la realización de la herramienta para paz y salvo y del nuevo sistema documental de la entidad</t>
  </si>
  <si>
    <t xml:space="preserve">Este modelo de producción se desarrolló desde 2022, fue implementado con éxito durante el torneo BabyFútbol en enero. En la cotidianidad este modelo se usa los martes en el programa Mi Parque para el cubrimiento de los MAICC, con muy buenos resultados. Eventualmente este modelo se usa en algunas producciones donde las condiciones técnicas lo permite y se garantiza la calidad de la producción. </t>
  </si>
  <si>
    <t>Se busca desarrollar un modelo de programación que permita al equipo de producción tener cierto grado de certidumbre acerca de su jornada de trabajo en el futuro y mejorar su calidad de vida. El objetivo es lograr una plantilla de programación del personal por semanas. Adicionalmente los llamados del personal se están haciendo de manera escalonada, cuando las condiciones técnicas lo permite, buscando optimizar las jornadas de trabajo del equipo y que no todos lleguen al mismo tiempo. Para el modelo de programación, se han sostenido 4 reuniones donde han estado los encargados de la programación y grupos de interés para socializar la importancia de enviar los requerimientos a tiempo y entender como funciona producción, adicionalmente será el insumo para el desarrollo del modelo de programación, que sigue en desarrollo.</t>
  </si>
  <si>
    <t>Se nota un crecimiento mes a mes en este indicador, mostrando el cambio en los estándares de producción, dado por la implementación de la unidad móvil para producciones como Mi parque los días viernes y también una alta demanda en cámaras tipo vtr´s.</t>
  </si>
  <si>
    <t>A comparación de las horas de cámara y debido a la capacidad instalada de salas de edición, este rubro muestra un importante aumento de enero a febrero, pero de febrero a marzo no se ve una diferencia tan significativa.</t>
  </si>
  <si>
    <t>Este valor corresponde al recaudo realizado en el primer trimestre del año 2023 por los concepto de cobro de recursos a administrar y honorarios de convenio interadministrativos,  cobros realizados desde el área comercial por concepto de venta de pauta, alquiler de espacios para eventos, venta de productos audiovisuales a diferentes clientes públicos y privados y arrendamientos por el alquiler de los contenedores y Padre Amaya</t>
  </si>
  <si>
    <t>Este porcentaje se obtiene en el último trimestre del año 2023 a través de la Dirección de Planeación</t>
  </si>
  <si>
    <t>El recaudo de estos ingresos se llevó a cabo entre los meses de febrero y marzo y obedece a alquiler de espacios como el estudio 2 y el parque para diferentes eventos sociales e institucionales, entre los clientes que accedieron a este servicio fueron: ARTETERAPIA, ANTI-TATTO, entre otros particulares y personas naturales</t>
  </si>
  <si>
    <t>Los ingresos de este rubro corresponde al recaudo de $30.764.535 por el alquier del Padre Amaya de los meses de enero, febrero y marzo y el canon de arrendamiento de 6 contenedores que corresponde al periodo del 15 de marzo al 15 de abril de 2023, por valor de $4.500.000</t>
  </si>
  <si>
    <t>Dentro de la gestión de recaudo que se hizo por venta de productos audiovisuales se encuentran: convenios interadministrativos del Conglomerado Público de Medellín, clientes privados como la Cooperativa JFK, Estrella, OMD, Iglesia Comunidad Cristiana de Fe, entre otros</t>
  </si>
  <si>
    <t>El valor de la pauta que se cobró en el primer trimestre del año correponde a la demanda de diferentes clientes públicos y privados en la parrilla del canal. El recaudo de esta valor se obtuvo en los diferentes meses de la siguiente manera: ENERO: $14.027.033 - FEBRERO: $93.975.533 y MARZO: $57.038.036</t>
  </si>
  <si>
    <t>Sin embargo los largos periodos de duración de los noticieros afectan el promedio que venía manejando el noticiero</t>
  </si>
  <si>
    <t>Al tener predominancia las horas del sistema informativo, las demás categorías se ven reducidas en sus horas en pantalla sin embargo se logra un buen porcentaje para el primer trimestre</t>
  </si>
  <si>
    <t xml:space="preserve">Al tener predominancia las horas del sistema informativo, las demás categorías se ven reducidas en sus horas en pantalla sin embargo esta categoría en particular desde el 2022 tiene disminuido </t>
  </si>
  <si>
    <t>Al tener predominancia las horas del sistema informativo, las demás categorías se ven reducidas en sus horas en pantalla sin embargo esta categoría se espera aumente el número de horas en parrilla con la llegada de los nuevos contenidos institucionales</t>
  </si>
  <si>
    <t>3 capítulos de Mi Parque:
- comuna 13 
- Comuna 11 
- Corregimiento Santa Elena
14 capítulos con Radio Neblina en TM Radio
13 capítulos con Radio Vopaleson en TM Radio</t>
  </si>
  <si>
    <t>Adjunto soporte de propuestas presentadas a diferentes secretarías, entes descentralizados y clientes privados.</t>
  </si>
  <si>
    <t>Gracias a los nuevos contenidos que se han ido implementado en redes sociales, además de la difusión por parte de los talentos del canal, los visitantes en Facebook han aumentado y se cumple por encima de lo esperado para el primer trimestre de 2023.</t>
  </si>
  <si>
    <t>Gracias a una estrategia efectiva para generar engagement, la meta de comentarios, contenidos compartidos y ‘Me gusta’ en Facebook se cumple para el primer trimestre de 2023.</t>
  </si>
  <si>
    <t>La meta de visitantes y seguidores, gracias a una estrategia efectiva, donde se crea comunidad y se distribuyen contenidos de forma efectiva, se cumple para el primer trimestre de 2023.</t>
  </si>
  <si>
    <t>Aunque la estrategia de contenidos y distribución de los mismos ha funcionado en distintas plataformas, en Twitter para el primer semestre de 2023 no se cumple la meta deseada de visitantes, llegando a 18 %.</t>
  </si>
  <si>
    <t>Gracias a la estrategia de contenidos implementada en nuestros distintos activos digitales, en la cual se aumentó el volumen de publicaciones, en Twitter se cumplió la meta de seguidores para el primer trimestre de 2023.</t>
  </si>
  <si>
    <t>A pesar que la estrategia de contenidos y distribución de los mismos ha funcionado en distintas plataformas, en Twitter para el primer semestre de 2023 no se cumple la meta deseada de menciones, llegando a 18 %.</t>
  </si>
  <si>
    <t>La alianza con los MAICC y el aumento de publicaciones, ayudó a conseguir la meta esperada de like, retweets, clics y respuestas de Twitter, llegando a  26%.</t>
  </si>
  <si>
    <t>Gracias a la estrategia digital implementada, donde los reels y las historias crecieron, los visitantes a nuestra cuenta de Instagram aumentaron, logrando la meta del primer trimestre de 2023, llegando a 38 %.</t>
  </si>
  <si>
    <t>Debido al aumento de contenidos de alta calidad, la meta de seguidores para el primer trimestre de 2023 en Instagram se cumplió, llegando al 90 %.</t>
  </si>
  <si>
    <t>Gracias al aumento de contenidos, la meta de impresiones para el primer trimestre de 2023 en Instagram se cumplió, llegando a 29 %.</t>
  </si>
  <si>
    <t>Debido al aumento de contenidos, la meta de alcance para el primer trimestre de 2023 en Instagram se cumplió, llegando a 34 %.</t>
  </si>
  <si>
    <t>La periodicidad, calidad de los contenidos y los cambios en la titulación y miniaturas para mejorar el SEO, ayudaron a que la meta para el primer trimestre de 2023 en visualizaciones del canal de YouTube de Noticias Telemedellín se cumpliera, llegando a 29 %.</t>
  </si>
  <si>
    <t>Aunque la estrategia de contenidos y distribución de los mismos ha funcionado en distintas plataformas, en el canal de YouTube de Noticias Telemedellín para el primer semestre de 2023 no se cumple la meta deseada de suscriptores, llegando a 13 %.</t>
  </si>
  <si>
    <t>A pesar que la estrategia de contenidos y distribución de los mismos ha funcionado en distintas plataformas, en el canal de YouTube de Noticias Telemedellín para el primer semestre de 2023 no se cumple la meta deseada de impresiones, llegando a 18 %.</t>
  </si>
  <si>
    <t>Aunque la estrategia de contenidos y distribución de los mismos ha funcionado en distintas plataformas, además de las mejoras en el SEO, en nuestro portal web www.telemedellin.tv para el primer semestre de 2023 no se cumple la meta deseada de páginas vistas, llegando a 20 %.</t>
  </si>
  <si>
    <t>A pesar que la estrategia de contenidos, la cual tiene como fin mejorar y aumentar las notas y videos de nuestros activos digitales, este primer trimestre de 2023 no se cumple con la meta esperada de ingresos, llegando a 22 %.</t>
  </si>
  <si>
    <t>Se busca mediante la realización de programas de TM radio, la Alianza MAICC y la emisión de programas de TV, el incremento de la promoción lograr el porcentaje trimestral requerido.</t>
  </si>
  <si>
    <t>Nueva parrilla de programación con programas en vivo, pregrabados, enlaces desde TV y música</t>
  </si>
  <si>
    <t>Aunque el promedio para el trimestre está por debajo de la proyección anual, se espera que con las demás producciones y contenidos que lleguen en los otros trimestres, se alcance superar dicha meta</t>
  </si>
  <si>
    <t>La proyección de este indicador se realiza con las horas diarias obligatorias del CC ante la CRC, sim embargo con la planeación y adelanto de los subtítulos  de apoyo, se logra un buen número de contenidos con este sistema de texto escondido</t>
  </si>
  <si>
    <t>Realizar coproducciones con los MAICC que permitan la diversidad de voces en nuestros contenidos</t>
  </si>
  <si>
    <t>Durante este trimestre promocionamos diferentes contenidos y en especial transmisiones especiales exclusivas de TM+ como Colombiatex - Colombiamoda, Baby Fútbol, Lanzamiento de nuevas producciones como El Llamado, estreno de microprogramas semanalmente como Cicatrices, Mujeres Poderosas y Medellín Sonoro entre otros.</t>
  </si>
  <si>
    <t>Realizar intercambios y adquisiciones de contenidos con otros canales de Colombia y  Latinoamérica con el fin de aumentar nuestras audiencias y llevar nuestro mensaje a otras regiones.</t>
  </si>
  <si>
    <t>Debido a los nuevos formatos implementados, el respeto y atención al ciudadano, y la respuesta oportuna a nuestros seguidores, la fan Page de Telemedellín pudo llegar al número esperado de seguidores durante este primer trimestre de 2023.</t>
  </si>
  <si>
    <t>Debido a la estrategia de contenidos, donde se ocultaron muchos videos para potencializar nuestra app TM+, en el canal de YouTube de Programas Telemedellín para el primer semestre de 2023 no se cumple la meta deseada de visualizaciones, llegando a 16 %.</t>
  </si>
  <si>
    <t>Gracias a la estrategia de contenidos, donde se ocultaron muchos videos para potencializar nuestra app TM+ y la falta de promoción, en el canal de YouTube de Programas Telemedellín para el primer semestre de 2023 no se cumple la meta deseada de suscriptores, llegando a 19 %.</t>
  </si>
  <si>
    <t>Debido a la estrategia de contenidos, donde se ocultaron muchos videos para potencializar nuestra app TM+, en el canal de YouTube de Programas Telemedellín para el primer semestre de 2023 no se cumple la meta deseada de impresiones, llegando a 16 %.</t>
  </si>
  <si>
    <t>Con el aumento de horas del noticiero diario en sus tres emisiones se logra cumplir con más del 50 porciento de la meta anual</t>
  </si>
  <si>
    <t>Para este primer trimestre se logra cumplir muy por encima la meta anual, todo gracias a las buenas relaciones que se tienen con los canales de la región, con los acuerdos logrados con casas productoras y con la alianza que se tiene con la red TAL</t>
  </si>
  <si>
    <t>Telemedellín. el Tour Telemedellín y sus productos audiovisuales, estuvieron presentes en 22 eventos, haciendo presencia y mediant4es activaciones BTL en diferentes partes de la ciudad. Se adjunta informe #1.1 y #1.2.</t>
  </si>
  <si>
    <t>Hasta la fecha no se ha elaborado.</t>
  </si>
  <si>
    <t>Se adjunta Informe #5, en el cual se evidencia las herramientas de fidelización que han sido utilizadas para las diferentes audiencias de Telemedellín.</t>
  </si>
  <si>
    <t>Se adjunta el informe #6, correspondiente a la gestión de prensa que se ha desarrollado durante el primer trimestre del año, con temas especificaos expresados en 18 piezas comunicacionales.</t>
  </si>
  <si>
    <t>Mediante diferentes estrategias de mercadeo, se han logrado llegar a 39 prospectos de clientes, con los cuales se desarrolla además un proceso de fidelización, partiendo de la estrategia sombrilla Negociemos TM. Se adjunta informe #2.</t>
  </si>
  <si>
    <t>El indicador presenta una evolución baja debido a las dificultades generadas por falta de guías del tour, los cuales no presentan disponibilidad debido a dificultades con la contratación del operador logístico encargado del manejo  de dichos guías. Se adjunta informe #3.</t>
  </si>
  <si>
    <t>Para el mes de marzo, la pérdida asciende a $-1.661.224 debido a que el recaudo en los primeros meses del año es bajo, ya que apenas se estan suscribiendo los contratos.</t>
  </si>
  <si>
    <t>La ejecución de los ingresos se encuentra en un 51,95%, representados en su mayoría por las transferencias del POAI 2023.</t>
  </si>
  <si>
    <t>La ejecución de los egresos asciende a un 58,31%, debido a que desde el mes de enero se compromete gran parte del presupuesto para asegurar la debida operación del Canal.</t>
  </si>
  <si>
    <t>El 28 de Marzo se recibió oficio por parte del Consejo Departamental de Archivo, en el que detallan los puntos a corregir del primer envío.</t>
  </si>
  <si>
    <t>Se cuenta con los 3 informes correspondientes a los meses de enero, febrero y marzo.</t>
  </si>
  <si>
    <t>Corresponde a la ejecución del área de Gestión Humana en el primer trimestre del año.</t>
  </si>
  <si>
    <t>Para el primer trimestre del año se tenían planeados 9 mantenimientos: 3 para el aire acondicionado, 3 para el ascensor y 3 para el sistema de bombas. Los mantenimientos ejecutados fueron: 1 para aire acondicionado (debido a que el contrato inicio finalizando febrero), 2 para el ascensor (debido a que el contrato inición en el mes de febrero) y 0 para el sistema de bombas (el contrato inició los últimos días de marzo).</t>
  </si>
  <si>
    <t>El saldo en banco de recursos propios a 31 de marzo 2023 fue de $241.606.346.</t>
  </si>
  <si>
    <t>La ejecución del proyecto de actualización tecnológica se viene desarrollando sin  novedad</t>
  </si>
  <si>
    <t>No ha habido ninguna dificultad con la señal satelital</t>
  </si>
  <si>
    <t>Se han venido desrollando los mantenimientos con normalidad</t>
  </si>
  <si>
    <t>Aun no se ha evaluado  el FURAG, se espera realizar por la función pública en el segundo trimestre del año</t>
  </si>
  <si>
    <t>Se recibieron y respondieron 199 PQRSD entre el 1 de enero y el 31 de marzo del 2023</t>
  </si>
  <si>
    <t>Se han perfeccionado 195 contratos que habían previamente programados en el PAA</t>
  </si>
  <si>
    <t>La Secretaría General dentro de las estrategias planeadas para la mejora continua en asuntos jurídicos del Canal, ha propuesto la realización de capacitaciones. En cumplimiento de ello, se ha dictado las siguientes: Supervisión contractual - febrero 17 del 2023, manual de contratación - marzo 8 del 2023. Así mismo, cuando las áreas lo han requerido, la Secretaría General ha acompañado sus procesos de capatación en lo que sea pertinente.</t>
  </si>
  <si>
    <t>Se ha dado trámite y seguimiento a los procesos judiciales y extrajudiciales vigentes a la fecha. Para el primer trimestre: SEGUNDA INSTANCIA NULIDAD Y RESTABLECIMIENTO DEL DERECHO - CPT EXTRESS (a la espera de sentencia), SEGUNDA INSTANCIA ACCIÓN DE REPETICION - PROCESOS LABORAL EXFUNCIONARIOS (decisión liquidación de costas) y PRIMERA INSTANCIA REPARACIÓN DIRECTA - CRUZ MABILIA (espera sentencia).</t>
  </si>
  <si>
    <t>Se realizan las auditorías planeadas desde el área de control interno para este trimestre a satisfacción.</t>
  </si>
  <si>
    <t>Ya  realizaron , el análisis inicial sobre los procesos con los riesgos más altos en la matriz para ser programados para las auditorias. Las áreas de producción y  gestión tecnología e innovación ,</t>
  </si>
  <si>
    <t>Se están cumpliendo las actividades programas para el plan anual,</t>
  </si>
  <si>
    <t>Revisión e informes de seguimientos a indicadores de ares y planes de mejoramiento</t>
  </si>
  <si>
    <t>Estamos  muy pendiente de esta actividades de seguimientos a los indicadores de todas las áreas</t>
  </si>
  <si>
    <t xml:space="preserve">El plan de capacitación se ha ejecutado en 82,33, a partir de abril se comienzan a generar las capacitaciones en forma en el la Entidad conforme al ingreso del personal que se generó de enero a marzo, para abril ya contamos con la totalidad del personal, dado que las producciones ya se encuentran consolidadas. </t>
  </si>
  <si>
    <t>11 - Actividades planeadas  
2 - Actividades pendientes por ejecutar: Integración de las áreas y GYM TM.
9 - Total actividades ejecutadas
Reprogramadas:
GYM TM - Rumba aeróbica 26 de abril a las 4:30 pm.
Integración del área RRCC: Jueves 27 de abril 2 pm</t>
  </si>
  <si>
    <t xml:space="preserve">El plan de Seguridad y Salud en el Trabajo para los meses de enero, febrero y marzo, se desarrollo de la siguiente manera, Enero programó 14 actividades y ejecutó 14 actividades con un cumplimiento del 100%, se plasmo la evaluación inicial de Telemedellín por medio de la plataforma del Ministerio de Trabajo obtuviendo una calificación del cumplimiento del SG-SST de 97,75%, asi mismo se desarrollo el plan de capacitación, cronograma del plan de trabajo y sus respectivos grupos de apoto, en febrero se programaron 22 actividades y se ejecutaron 19 actividades, con un porcentaje de cumplimiento del 86,3%, cabe resaltar que en la ultima semana de febrero el área de Seguridad y Salud salio a su periodo de descanso por lo que el mes se desarrollo con 24 días, para el mes de marzo se programo 24 actividades y se ejecuto 20 actividades con un porcentaje de cumplimiento del 83%, algunas actividades fueron reprogramadas, dado que se deben dar cumplimiento al cronograma planeado para el año, algunas actividades se retrasaron dado la revisión de documentación de la contraloria, realización de contratos del área como es zonas cardioprotegidas, área protegida, examenes médicos, extintores, entre otros, para el segundo trimestre del año se mostará las evidencia de las actividades reprogramadas con el fin de dar cumplimiento del 100%. </t>
  </si>
  <si>
    <t xml:space="preserve">Conforme a los requeremientos generados entre los meses de enero, febrero y marzo, se generó un cumplimineto del 100%, esto soportado en obligaciones necesarias, para el correcto funcionamiento del proceso de  nómina y pago de la seguridad social  de la Entidad, cabe resaltar que se presentan  algunas oportunidaers de mejoras, en cuanto agilizar  la entrega para la de la revisión de la nómina.
Tambien cabe aclarar que dentro el primer trimestre se presentaron informes al area de contabilidad, que no estaban contemplados dentro del cronograma.
</t>
  </si>
  <si>
    <t>Pendiente de gestión</t>
  </si>
  <si>
    <t xml:space="preserve">Capacitación de Autoestima, Autoconcepto y Autopercepción.
</t>
  </si>
  <si>
    <t>En proceso</t>
  </si>
  <si>
    <t>Se crea el cronograma de MIPG para el 2023, en el cual se integran las actividades a realizar durante este periodo en las siete dimensiones y para las diferentes áreas involucradas. Este cronograma se envió a todos los responsables</t>
  </si>
  <si>
    <t>Valor alcanzado 1° trimestre</t>
  </si>
  <si>
    <t>Valor alcanzado 2° trimestre</t>
  </si>
  <si>
    <t>Análisis 1° trimestre</t>
  </si>
  <si>
    <t>Análisis 2° trimestre</t>
  </si>
  <si>
    <t>El plan de capacitación se ha ejecutado en 80 % dado que algunas de las capacitaciones fueron reprogramadas, teniendo en cuenta la usencia del inhouse de la temporal en el mes de mayo</t>
  </si>
  <si>
    <r>
      <t xml:space="preserve">Durante el trimestre abril, mayo y junio se realizaron las siguientes actividades:
-	Pausas activas: dos viernes al mes con la caja de compensación Comfama.
-	Star bien: se publica reel con tips de salud mental todos los viernes. Las cuales se comparten a través de pantallas y grupo de whatsap Telemedellín.
-	Programa de pre pensionados: Charla y asesoría personalizada a los funcionarios próximos a pensionarse.
-	Día del niño: visita a la fundación infantil Transformación donde se realiza entrega de regalos obtenidos mediante canje con bodegas ilusión. En conjunto con el área de RRCC y Gerencia se efectúa entrega de obsequios para los niños del canal.
-	Feria de las madres: se realiza feria de emprendimiento en conjunto con el área de comunicaciones.
-	Dia de la madre: Obsequio viaje para dos personas a Santa Marta obtenido a través de canje con vivo travel, refrigerios obtenidos con canje panadería casa madre, y serenata con el trio ensoñación.
-	Escuchadero: Se implementa zona de escucha en el segundo piso, la cual es atendida todos los jueves por profesionales de la universidad politécnico gran colombiano.
-Charlas TM: Charlas y orientación psicológica para las mamás gestantes del canal.
-Semana de la salud: escaner de piel, cabello y Biocuántico, jornada de masajes en modalidad canje con la empresa soluciones empresariales, examen visual en convenio con el fondo de empleados, salud sexual y reproductiva con Profamilia.
Gym TM: Por medio de correo electrónico y grupo de whatsap Telemedellín se publica el nuevo protocolo del gimnasio.
-Taller amas de casa: se ofrece charla de manejo de emociones, a cargo de una profesional en convenio con Comfama. 
-Se inicia curso virtual de habilidades blandas con plataforma Cesde en convenio con Comfama.
-Se da inicio al Taller de Liderazgo de manera presencial todos los miércoles en convenio con el ITM.
De 17 actividades programas se ejecutaron 15, las dos que quedan pendientes (integración de las áreas) serán ejecutadas a partir del mes de julio con el taller de trabajo en equipo.
</t>
    </r>
    <r>
      <rPr>
        <sz val="10"/>
        <color rgb="FF0070C0"/>
        <rFont val="Arial"/>
        <family val="2"/>
      </rPr>
      <t>https://drive.google.com/drive/folders/1-QUoIK_B9Xh7KmkViFgV-QU57-l_qT8o</t>
    </r>
  </si>
  <si>
    <t>El plan de Seguridad y Salud en el Trabajo para los meses de Abril, Mayo y Junio se desarrollo de la siguiente manera, Abril programó 26 actividades y se ejecutó 24 actividades con un cumplimiento del 92%, , en mayo se programaron 24 actividades y se ejecutaron 22 actividades, con un porcentaje de cumplimiento de 91%, finalmente en junio se programaron 24 actividades y se ejecuto 21 actividades con un porcentaje de cumplimiento del 87,5%, algunas actividades fueron reprogramadas</t>
  </si>
  <si>
    <t>Pago oportuno y sin novedad durante las 6 quincenas del trimestre.</t>
  </si>
  <si>
    <t xml:space="preserve">Capacitación de Autoestima, Autoconcepto y Autopercepción.
Capacitación asincronica en habilidades blandas.
Taller de liderazgo
</t>
  </si>
  <si>
    <t>Se realizó la semana de la salud, adicionalmente brigadas, donación de sangre.</t>
  </si>
  <si>
    <t>Se realiza la gestión ante el Distrito de Medellín y se logran dos transferencias una de $1.300 millones y otra de $1.200 millones</t>
  </si>
  <si>
    <t>Se realiza la actualización de los procedimientos con todas las áreas, cumpliendo en su mayoría con el cronograma propuesto</t>
  </si>
  <si>
    <t>Se realizan las actividades programadas en el cronograma siendo eficiente la ejecución de las tareas</t>
  </si>
  <si>
    <t>Se realizó el diligenciamiento del FURAG en su totalidad y se está esperando la calificación.</t>
  </si>
  <si>
    <t>Se realizan 12 actividades que se encuentran en el plan anticorrupción 2023, alcanzando un 43% de la totalidad de actividades</t>
  </si>
  <si>
    <t>Se han realizado las reuniones del equipo de transformación digital cada 8 días donde se ha avanzado en los diferentes software y desarrollos pendientes, se ha dado prioridad a la plataforma de gestión documental.</t>
  </si>
  <si>
    <t>Telemedellín. el Tour Telemedellín y sus productos audiovisuales, estuvieron presentes en 7 eventos, haciendo presencia mediante activaciones BTL en diferentes partes de la ciudad. Se adjunta informe #1 llamado Posicionamiento de marca</t>
  </si>
  <si>
    <t>Mediante diferentes estrategias de mercadeo, se han logrado llegar a 15 prospectos de clientes, con los cuales se desarrolla además un proceso de fidelización. Además incursionamos en dos plataformas digitales que visibilizan al canal ante público nacional e internacional.  Se adjunta informe #2.Informe de marketing</t>
  </si>
  <si>
    <t>Se elaboró una encuesta de percepción por parte del área, con revisión y acompañamiento del área de planeación y se obtienen los resultados con una amplia participación de los colaboradores de Telemedellín. Las conclusiones y evidencias se adjuntan en el informe #4. Informe de Encuesta de percepción</t>
  </si>
  <si>
    <t>Se adjunta el informe #6, correspondiente a la gestión de prensa que se ha desarrollado durante el primer trimestre del año, con temas especificaos expresados en 16 piezas comunicacionales.</t>
  </si>
  <si>
    <t>Con la llegada de Hora 13 y Nos cogió la noche se evidencia el aumento de horas en esta categoría logrando así cumplir la meta pactada para el año</t>
  </si>
  <si>
    <t>el promedio de este periodo mejoró en comparación con el primer trimestre, sin embargo se sigue estando por debajo de la meta pactada.</t>
  </si>
  <si>
    <t>la sumatoria de horas del sistema informativo, afectó algunas categorias como la de entretenimiento, sin embargo ya se logró más del 50% de la meta anual</t>
  </si>
  <si>
    <t>La reducción en horas, y pocos estrenos de contenidos de esta categoría pudo afectar el promedio de rating y evidenciando una drástica disminución. Se puede proyectar que la meta anual será dificil de lograr teniendo en cuenta que durante el segundo semestre la tenedencia es a tener mayor contenidos de Cultura</t>
  </si>
  <si>
    <t>Esta categoría fue  una en las que más se evidenció la reducción frente al primer trimestre y esto debido al aumento en Sistema informativo</t>
  </si>
  <si>
    <t xml:space="preserve">Aunque hubo una reducción en horas, este trimestre tiene una particularidad y son las transmisiones especiales de semana santa que logran un buen promedio de rating, logrando con esto subir en comparación al primer trimestre. </t>
  </si>
  <si>
    <t>Se logra un aumento en las horas de esta categoría sin embargo al predominar en la parrilla los contenidos de Cultura y sistema informativo el promedio ponderado es  bajo para la meta esperasa. Se espera que en el tercer trimestre con la Olimpiadas del conocimiento esta cifra aumente.</t>
  </si>
  <si>
    <t>Esta categoria es de la más bajas en sus dos indicadores y esto adicional al poco número de contenidos se puede deber también a la baja presencia en la parrilla, es un público muy específico que quizás no consuma mucha televesiión al tener la oferta en pantallas digitales</t>
  </si>
  <si>
    <t>Para este trimestre se da un incremento en las horas respecto al primer trimestre, esto debido a transmisiones insititucionales y la llegada de programas como el del Área Metropolitana.</t>
  </si>
  <si>
    <t>Al igual que el número de horas también se logra un leve aumento en el promedio general, sin embargo sigue siendo bajo para lograr la meta anual pactada.</t>
  </si>
  <si>
    <t>La proyección de este indicador se realiza con las horas diarias obligatorias del CC ante la CRC, sim embargo con la planeación y adelanto de los subtítulos  de apoyo, se logra desde el segundo trimestre un alcance de la meta por encima del 100 porciento.</t>
  </si>
  <si>
    <t>11 capítulos de Mi Parque:
- Comuna 1 - Popular
- Comuna 6 - 12 de octubre
- Comuna 7 - Robledo
- Comuna 16 - Belén
- Medios independientes
- Comuna 3 - Manrique
- Comuna 8 - Villa Hermosa
- Comuna 14 - El Poblado
- Comuna 15 - Guayabal
- San Antonio de Prado
- Palmitas
68 capítulos de radio:
- Agenda MAC - Radio Vopaleson 10 cap
- La voz del tintero - Radio Vopaleson - 12 cap
- Supersónico Vintage - Radio Neblina 13 cap
- Gente quw ama su trabajo - Radio Nebloja - 13 cap
- Entre Pelado - Tejiendo caminos - 13 cap
- Primavera Queer - Egocity - 7 cap</t>
  </si>
  <si>
    <t>Se presentó propuesta a la gerencia del centro para 3 comerciales</t>
  </si>
  <si>
    <t>A lo largo de este trimestre logramos reconocimiento de nuestra OTT como la mejor del año 2022 en los premios PRODU en el NABSHOW de las Vegas, producto de esta noticia activamos una campaña de difusión de nuestra APP y contenidos. También indexamos nuestro reproductor de la señal en vivo en el home del sitio web de Telemedellín y las entradas de noticias. Transmitimos de manera exclusiva por nuestro segundo canal en TM+ y afianzamos la continua actualizacion de nuestros microprogramas semanales</t>
  </si>
  <si>
    <t>Se evidencia un logro cercano al mil porciento de la meta anual pactada y esto gracias a la alianza con la Red TAL y la cooperación con los canales y productoras de el país y la ciudad.</t>
  </si>
  <si>
    <t>Debido a los contenidos de calidad que se han ido implementado en redes sociales, los visitantes en Facebook han aumentado y se cumple por encima de lo esperado para el segundo trimestre de 2023.</t>
  </si>
  <si>
    <t>Gracias a los nuevos formatos implementados y la respuesta oportuna a nuestros seguidores, la fanpage de Telemedellín pudo llegar al número esperado de seguidores durante este primer trimestre de 2023.</t>
  </si>
  <si>
    <t>Debido a una estrategia efectiva para generar engagement, la meta de comentarios, contenidos compartidos y ‘Me gusta’ en Facebook se cumple para el segundo trimestre de 2023.</t>
  </si>
  <si>
    <t>Gracias a una estaegia digital efectiva donde se crea comunidad y se distribuyen contenidos de forma efectiva, se cumple la meta de visitantes y seguidores para el primer segundo de 2023.</t>
  </si>
  <si>
    <t>Aunque aumentaron los visitantes y se ha implementado una estrategia de contenidos y distribución intensa, la cual ha funcionado en distintas plataformas, en Twitter para el segundo semestre de 2023 no se cumple la meta deseada, llegando a 39 %.</t>
  </si>
  <si>
    <t>Debido a la estrategia de contenidos implementada en nuestros distintos activos digitales, en la cual se aumentó el volumen de publicaciones, en Twitter se cumplió la meta de seguidores para el segundo de 2023.</t>
  </si>
  <si>
    <t>Aunque la estrategia de contenidos y distribución de los mismos ha funcionado en distintas plataformas, en Twitter para el segundo semestre de 2023 no se cumple la meta deseada de menciones, llegando a 32 %.</t>
  </si>
  <si>
    <t>Gracias a una estaegia digital efectiva donde se aumentaron las publicaciones, se cumple la meta esperada de like, retweets, clics y respuestas de Twitter, llegando a  86%.</t>
  </si>
  <si>
    <t>Debido a la estrategia digital implementada, donde los reels y las historias crecieron, los visitantes a nuestra cuenta de Instagram aumentaron, logrando la meta del segundo semestre de 2023, llegando a 83 %.</t>
  </si>
  <si>
    <t>Gracias al aumento de contenidos de alta calidad, la meta de seguidores para el segundo trimestre de 2023 en Instagram se cumplió, llegando al 110 %.</t>
  </si>
  <si>
    <t>Debido al aumento de contenidos, la meta de impresiones para el segundo trimestre de 2023 en Instagram se cumplió, llegando a 55 %.</t>
  </si>
  <si>
    <t>Gracias al aumento de contenidos, la meta de alcance para el segundo trimestre de 2023 en Instagram se cumplió, llegando a 77 %.</t>
  </si>
  <si>
    <t>La calidad de los contenidos y los cambios en la titulación y miniaturas para mejorar el SEO, ayudaron a que la meta para el segundo trimestre de 2023 en visualizaciones del canal de YouTube de Noticias Telemedellín se cumpliera, llegando a 60 %.</t>
  </si>
  <si>
    <t>A pesar que la estrategia de contenidos y distribución de los mismos ha funcionado en distintas plataformas, en el canal de YouTube de Noticias Telemedellín para el segundo semestre de 2023 no se cumple la meta deseada de suscriptores, llegando a 28 %.</t>
  </si>
  <si>
    <t>Aunque la estrategia de contenidos y distribución de los mismos ha funcionado en distintas plataformas, en el canal de YouTube de Noticias Telemedellín para el segundo semestre de 2023 no se cumple la meta deseada de impresiones, llegando a 28 %.</t>
  </si>
  <si>
    <t>Aunque en el primer trimestre se implementó una estrategia, donde se ocultaron muchos videos para potencializar nuestra app TM+, en el segundo semestre dicho pensar se modificó y se pusieron públicos todos los videos. Sin embargo, esto no gfue suficiente para alcalzar la meta propuesta, llegando a 33 %.</t>
  </si>
  <si>
    <t>A pesar que en el primer trimestre se implementó una estrategia, donde se ocultaron muchos videos para potencializar nuestra app TM+, en el segundo semestre dicho pensar se modificó y se pusieron públicos todos los videos. Sin embargo, esto no gfue suficiente para alcalzar la meta propuesta de suscriptores, llegando a 38 %.</t>
  </si>
  <si>
    <t>Aunque la estrategia de contenidos, donde se ocultaron muchos videos para potencializar nuestra app TM+, en el canal de YouTube de Programas Telemedellín para el segundo semestre de 2023 no se cumple la meta deseada de impresiones, llegando a 30 %.</t>
  </si>
  <si>
    <t>La calidad de los contenidos y los cambios en la titulación para mejorar el SEO, ayudaron a que la meta para el segundo trimestre de 2023 en páginas vistas de nuestro portal web www.telemedellin.tv se cumpliera, llegando a 53 %</t>
  </si>
  <si>
    <t>Gracias a la estrategia de contenidos, la cual tiene como fin mejorar y aumentar las notas y videos de nuestros activos digitales, este segundo trimestre de 2023 se cumple con la meta esperada de ingresos, llegando a 52 %.</t>
  </si>
  <si>
    <t xml:space="preserve">Se incluye nuevos programas de los MAICC y de realizadores internos para buscar lograr el procentaje del trimestre requerido. </t>
  </si>
  <si>
    <t xml:space="preserve">Se reestructura el portal web y se busca mediante la promoción en redes alcanzar el procentaje requerido. </t>
  </si>
  <si>
    <t>Se emiten las horas requeridas por el proyecto de Telemedellín con la Alcaldía de Medellín</t>
  </si>
  <si>
    <t>Se tienen trabajando al 100% la capacidad de edición del canal.</t>
  </si>
  <si>
    <t>Modelo de producción implementado y en ejecución</t>
  </si>
  <si>
    <t>Se han realizado la programación del personal teniendo en cuentas ciertos factores que permiten estandarizar la programación del personal.</t>
  </si>
  <si>
    <t>Se vienen realizando las reuniones y la ejecución de los proyectos del plan de transformación digital</t>
  </si>
  <si>
    <t>Se recibieron y respondieron 83 PQRSD entre el 1 de abril y el 30 de junio del 2023</t>
  </si>
  <si>
    <t>Se han perfeccionado 293 entre el primero de abril y el 30 de junio, 293 contratos que habían previamente programados en el PAA</t>
  </si>
  <si>
    <t xml:space="preserve">Para el segundo trimestre, la Secretaría General ejecutó las siguientes acciones en pro de la prevención del daño antijurídco:
* CAPACITACIÓN EN PRESUPUESTO PÚBLICO Y CONTABILIDAD OFICIAL
* CIRCULAR N°00006 Lineamientos generales del Comité de Contratación
* CIRCULAR N°00007, Reiteración resolución 63 del 2022 (informes y rendición de cuentas).
* CIRCULAR N°00008, Ley de Garantías 2023.
* CAPACITACIÓN EN DERECHOS DE AUTOR </t>
  </si>
  <si>
    <t>Se ha dado trámite y seguimiento a los procesos judiciales y extrajudiciales vigentes a la fecha. Para el primer trimestre: SEGUNDA INSTANCIA NULIDAD Y RESTABLECIMIENTO DEL DERECHO - CPT EXTRESS (a la espera de sentencia), SEGUNDA INSTANCIA ACCIÓN DE REPETICION - PROCESOS LABORAL EXFUNCIONARIOS (decisión liquidación de costas en espera) y PRIMERA INSTANCIA REPARACIÓN DIRECTA - CRUZ MABILIA (espera sentencia).</t>
  </si>
  <si>
    <t>Este valor corresponde al recaudo realizado en el segundo trimestre del año 2023 por los conceptos de cobro de recursos a administrar y honorarios de convenios interadministrativos,  cobros realizados desde el área comercial por concepto de venta de pauta, alquiler de espacios para eventos, venta de productos audiovisuales a diferentes clientes públicos y privados y arrendamientos por el alquiler de los contenedores y Padre Amaya</t>
  </si>
  <si>
    <t>El recaudo de estos ingresos se llevó a cabo entre los meses de abril, mayo y junio y obedece al alquiler de espacios como el estudio 2 y el Canal Parque para diferentes eventos sociales e institucionales. Entre los clientes que accedieron a este servicio fueron: Natura Cosméticos LTD, Eliana Idalid Calle, Eliana Maria Acevedo, Empresa Colombiana de Cementos SAS, Bárbaro Producciones SAS, C&amp;S e Hijos SAS, Carolina Zapata Escobar, Hou Group SAS, Grupo Tex Henei SAS y Empresas Varias de Medellín.</t>
  </si>
  <si>
    <t>Esta información se la solicité a Paola Cataño el viernes 7 de julio-2023</t>
  </si>
  <si>
    <t>Dentro de la gestión de recaudo que se hizo por venta de productos audiovisuales se encuentran: convenios interadministrativos del Conglomerado Público de Medellín, clientes privados como la Cooperativa JFK, Grpo Empresarial Estrella, Sancho-OMD, Iglesia Comunidad Cristiana de Fe; ingresando nuevos clientes en este trimestre como es el caso de Power By, World Archery y Secretaría de Inclusión Social, para llevar a cabo servicios de programación</t>
  </si>
  <si>
    <t>El valor de la pauta que se recaudó en el segundo trimestre del año correponde a la demanda de diferentes clientes públicos y privados en la parrilla del canal. El recaudo de esta valor se obtuvo en los diferentes meses de la siguiente manera: ABRIL: $123,916,749 - MAYO: $512,790,324 y JUNIO: $365,551,289
Se hace la observación que el valor de pauta en el primer trimestre se ve disminuido a $157,686,011 teniendo en cuenta que el informe de venta se había generado contando con el 100% de lo ordenado a HORA 13, cuando en realidad corresponde a un 20% de acuerdo a lo pactado en la negociación</t>
  </si>
  <si>
    <t>De los 159 clientes potenciales contactados para hacer el regstro en el CRM, se tiene la siguiente clasificación de la información: 
**Los registro efectivos entre abril y junio en CRM fueron de un total de 60 contactos, los cuales proporcionaron la información completa. ** En este mismo periodo se contactaron 14 clientes que no pudieron ser ingresados al sistema porque no se tiene el núnero de NIT para el respectivo registro. ** En el mes de junio se contactaron 85 clientes-usuarios que no se encuentran en el CRM porque no se tiene el núnero de NIT para su registro</t>
  </si>
  <si>
    <t>Desde el sistema de costos se refleja que se esta generando una utilidad del 10%</t>
  </si>
  <si>
    <t>esta actividad aun no se desarrolla debido a que todas las dependencias no han entregado las evidencias, para revision</t>
  </si>
  <si>
    <t>Se realizan las auditorías planeadas desde el área de control interno y se incluyo un seguimiento a los controles de la plataforma administrativa</t>
  </si>
  <si>
    <t>se realizo seguimiento a gestion humana, donde se evidencio un riesgo materializado que no se encuentra contemplado en la matriz</t>
  </si>
  <si>
    <t>Se esta iniciando con la socialización del desarrollo con el nuevo personal</t>
  </si>
  <si>
    <t>Con corte a junio el resultado del ejercicio fue una utilidad que ascendio a $1.031.465.344, esto debido al aumento en los honorarios generados en la ejecución de los contratos y al aumento de las transferencias por parte del Distrito.</t>
  </si>
  <si>
    <t>La ejecución de los ingresos se encuentra en un 76,24%.</t>
  </si>
  <si>
    <t>La ejecución de los egresos asciende a un 78,56%.</t>
  </si>
  <si>
    <t xml:space="preserve">El 8 de Mayo se se envió al Consejo Departamental de Archivo los ajustes solicitados al proceso de actualización de Tablas de Retención Documental para continuar con el proceso de evaluación, convalidación y aprobación. </t>
  </si>
  <si>
    <t>Se cuenta con los 6 informes correspondientes a los meses de enero, febrero, marzo, abril, mayo y junio.</t>
  </si>
  <si>
    <t>Corresponde a la ejecución del área de Gestión Humana en el segundo trimestre del año.</t>
  </si>
  <si>
    <t>Con corte a Junio se ejecutaron 15 de los 29 mantenimientos planeados: 3 para el aire acondicionado (debido a que el contrato inición en el mes de febrero y no se vio la necesidad de hacer el mantenimiento mensual), 5 para el ascensor (debido a que el contrato inición en el mes de febrero), 4 para el sistema de bombas (debido a que el contrato inición en el mes de marzo) y 3 para el control de plagas (debido a que el contrato inició los últimos días de marzo).</t>
  </si>
  <si>
    <t>El saldo en bancos de recursos propios a 30 de junio de 2023 fue de $1.057.392.596</t>
  </si>
  <si>
    <t>Valor alcanzado 3° trimestre</t>
  </si>
  <si>
    <t>Análisis 3° trimestre</t>
  </si>
  <si>
    <t>Se realiza la gestión ante el Distrito de Medellín y se logran cuatro transferencias de $2.000 millones, $1.223 millones, $1.487 millones y otra de $1.440 millones que permiten la correcta operación de Telemedellín y cumplir con sus obligaciones.</t>
  </si>
  <si>
    <t>Al 30 de septiembre se cuenta con la actualización de 82 procedimientos, manuales e instructivos de diferentes áreas del canal, logrando así consolidar las nuevas actividades que estaban pendientes por describir en los diferentes documentos de Telemedellín.</t>
  </si>
  <si>
    <t>Se ha logrado ejecutar 38 actividades de las 43 que se encontraban programadas para el 2023, logrando así un 59% de cumplimiento del cronograma.</t>
  </si>
  <si>
    <t>Se realizó el diligenciamiento del FURAG en su totalidad y se está esperando la calificación por parte de la Función Pública.</t>
  </si>
  <si>
    <t>Se han realizado 20 de las 28 actividades planeadas para el 2023, logrando un avance del 71% cumpliendo con los tiempos de ejecución de actividades</t>
  </si>
  <si>
    <t>Se han realizado las reuniones del equipo de transformación digital cada 8 días donde se ha avanzado en los diferentes software y desarrollos pendientes.
Se tiene un 95% de avance en la plataforma de gestión documental y realizan mejoras en la plataforma administrativa.</t>
  </si>
  <si>
    <t>Realizar la actualización de los procesos de Telemedellín</t>
  </si>
  <si>
    <t>Gracias a los nuevos contenidos que se han ido implementado en redes sociales, además de la difusión por parte de los talentos del canal, los visitantes en Facebook han aumentado y se cumple por encima de lo esperado para el tercer trimestre de 2023.</t>
  </si>
  <si>
    <t>Debido a los nuevos formatos implementados, el respeto y atención al ciudadano, y la respuesta oportuna a nuestros seguidores, la Fan Page de Telemedellín pudo llegar al número esperado de seguidores durante este tercer trimestre de 2023.</t>
  </si>
  <si>
    <t>Gracias a una estrategia efectiva para generar engagement, la meta de comentarios, contenidos compartidos y ‘Me gusta’ en Facebook se cumple para el tercer trimestre de 2023.</t>
  </si>
  <si>
    <t>La meta de visitantes y seguidores, gracias a una estrategia efectiva, donde se crea comunidad y se distribuyen contenidos de forma efectiva, se cumple para el tercer trimestre de 2023.</t>
  </si>
  <si>
    <t>A pesar del aumento en el número de visitantes y la exitosa implementación de una estrategia de contenidos y distribución en varias plataformas, Twitter no logra alcanzar la meta deseada para el tercer semestre de 2023, llegando solo al 57 %.</t>
  </si>
  <si>
    <t>Se evidencia un disminución en los seguidores debido a los cambios en la plataforma Twitter o X. La meta del tercer trimestre llegó a 84 %.</t>
  </si>
  <si>
    <t>Debido a la disminución de seguidores y cambios en la plataforma, las menciones han disminuido. La meta del tercer trimestre llegó a 51 %.</t>
  </si>
  <si>
    <t>Gracias a la estrategia digital implementada, donde los reels y las historias crecieron, los visitantes a nuestra cuenta de Instagram aumentaron, logrando la meta del tercer trimestre de 2023, llegando a 139 %.</t>
  </si>
  <si>
    <t>Debido al aumento de contenidos de alta calidad, la meta de seguidores para el tercer trimestre de 2023 en Instagram se cumplió, llegando al 134 %.</t>
  </si>
  <si>
    <t>Gracias al aumento de contenidos, la meta de impresiones para el tercer trimestre de 2023 en Instagram se cumplió, llegando a 109 %.</t>
  </si>
  <si>
    <t>Debido al aumento de contenidos, la meta de alcance para el tercer trimestre de 2023 en Instagram se cumplió, llegando a 117 %.</t>
  </si>
  <si>
    <t>La calidad de los contenidos, así como los ajustes en la titulación y miniaturas para potenciar el SEO, dieron sus frutos en el tercer trimestre de 2023 para el canal de YouTube de Noticias Telemedellín, alcanzando la meta con un total del 105 %.</t>
  </si>
  <si>
    <t>Aunque la estrategia de contenidos y distribución de los mismos ha funcionado en distintas plataformas, en el canal de YouTube de Noticias Telemedellín para el tercer semestre de 2023 no se cumple la meta deseada de suscriptores, llegando a 60 %.</t>
  </si>
  <si>
    <t>A pesar que la estrategia de contenidos y distribución de los mismos ha funcionado en distintas plataformas, en el canal de YouTube de Noticias Telemedellín para el tercer semestre de 2023 no se cumple la meta deseada de impresiones, llegando a 37 %.</t>
  </si>
  <si>
    <t>Debido a la estrategia de contenidos, donde se ocultaron muchos videos para potencializar nuestra app TM+, en el canal de YouTube de Programas Telemedellín para el tercer semestre de 2023 no se cumple la meta deseada de visualizaciones, llegando a 56 %.</t>
  </si>
  <si>
    <t>Aunque en el primer  y segundo trimestre se implementó una estrategia, donde se ocultaron muchos videos para potencializar nuestra app TM+, en el tercer semestre dicho pensar se modificó y se pusieron públicos todos los videos. Sin embargo, esto no fue suficiente para alcalzar la meta propuesta de suscriptores, llegando a 64 %.</t>
  </si>
  <si>
    <t>Debido a la estrategia de contenidos, donde se ocultaron muchos videos para potencializar nuestra app TM+, en el canal de YouTube de Programas Telemedellín para el tercer semestre de 2023 no se cumple la meta deseada de impresiones, llegando a 49 %.</t>
  </si>
  <si>
    <t>Gracias a la calidad de los contenidos y los cambios en la titulación para mejorar el SEO, la meta para el tercer trimestre de 2023 en páginas vistas de nuestro portal web www.telemedellin.tv se cumple, llegando a 88 %</t>
  </si>
  <si>
    <t>Debido a la estrategia de contenidos, donde se trata de mejorar y aumentar las notas y videos de nuestros activos digitales, este tercer trimestre de 2023 se cumple con la meta esperada de ingresos, llegando a 81 %.</t>
  </si>
  <si>
    <t>Recibidas y contestadas oportunamente 220 PQRSD en el periodo comprendido del 1 de julio y el 30 de septiembre del 2023</t>
  </si>
  <si>
    <t>Se han perfeccionado 195 contratos en el periodo  1  de julio al 30 de septiembre de 2023, conforme  al PAA</t>
  </si>
  <si>
    <t>Para el tercer trimestre, la Secretaría General ejecutó las siguientes acciones en pro de la prevención del daño antijurídico:
* Capacitación pólizas de  cumplimiento y disposiciones legales 
+ Segunda capacitación en supervisión contractual
* Capacitación Manual de Contratación para la agencia  TM
+ Capacitación en   PQRSD</t>
  </si>
  <si>
    <t>Se ha dado trámite y seguimiento a los procesos judiciales y extrajudiciales vigentes a la fecha. Para el tercer trimestre: SEGUNDA INSTANCIA NULIDAD Y RESTABLECIMIENTO DEL DERECHO - CPT EXTRESS (a la espera de sentencia), SEGUNDA INSTANCIA ACCIÓN DE REPETICION - PROCESOS LABORAL EXFUNCIONARIOS (decisión liquidación de costas en espera) y PRIMERA INSTANCIA REPARACIÓN DIRECTA - CRUZ MABILIA (espera sentencia).</t>
  </si>
  <si>
    <t>Telemedellín. el Tour Telemedellín y sus productos audiovisuales, estuvieron presentes en 9 eventos, algunos de ellos muy destacados por ser escenarios de cultura y recreación ciudadana como la Feria de las Flores y la Fiesta del Libro. Hicimos presencia de marca mediante activaciones BTL, lanzamiento de nuestras producciones audiovisuales e interacción con la ciudadanía para dar a conocer nuestro canal.  Se adjunta informe de evidencias #1 Posicionamiento de marca</t>
  </si>
  <si>
    <t>Nuevamente aplicamos un gran encuentro y rueda de negocios como parte de las estrategias de mercadeo empleadas para presentar toda nuestra oferta ante posibles prospectos de clientes. Con ellos se desarrolló un proceso de branding, fidelización, puesta en escena, visita al canal y rueda de negocios, con la segunda versión de Negociemos TM 2.0. Se adjunta informe #2.</t>
  </si>
  <si>
    <t>Aunque continúan las dificultades del tour por la disminución de los guías disponibles para realizar recorridos, este trimestre se logró un repunte de ingresos por diferentes razones, entre ellas la temporada de vacaciones que incrementa el flujo de personas, la alta difusión del tour que ha hecho que muchas instituciones quieran visitarnos y también las jornadas gratuitas del tour abierto al público, en donde ponemos este recurso pedagógico, interactivo, lúdico y audiovisual a disposición del público.  Se adjunta informe #3.Tour Telemedellín. Trimestre 3</t>
  </si>
  <si>
    <t>La comunicación directa a la ciudadanía es la principal prioridad para Telemedellín, es por eso que durante el tercer trimestre se emitieron comunicados, boletines y noticias en portales para informar a la comunidad oportunamente respecto a hechos relevantes del canal. Se adjunta informe de evidencias # 6</t>
  </si>
  <si>
    <t>Continúa una evolución baja debido a las dificultades generadas por falta de guías del tour. Durante el trimestre el tour sólo operó con dos personas guías, lo cual baja considerablemente el flujo de asistentes. Se adjunta informe #3.Tour Telemedellín</t>
  </si>
  <si>
    <t>Se adjuntan los Informes #5 y #5.1 en los cuales se evidencian las herramientas de fidelización que han sido utilizadas para las diferentes audiencias de Telemedellín y las personas que los han recibido.</t>
  </si>
  <si>
    <t xml:space="preserve">Las estrategias de fidelización de las audiencias se basan en las activaciones BTL y estrategias de marca de las cuales ya se ha rendido cuenta en informes anteriores. En este apartado evidenciamos las destinaciones de las alianzas que se han firmado con el canal por parte del área de Relaciones Corporativas  con el fin de fidelizar a nuestras audiencias y obtener una mejor interacción con los públicos promoviendo a través de estos recursos la participación y consumo de nuestros productos audiovisuales. Se adjuntan los Informes #5 y #5.1 </t>
  </si>
  <si>
    <t>Se evidencia una disminución en las horas frente a los dos primeros trimestres, esto debido al gran número de transmisiones especiales que se dan en estos meses, sin embargo la meta anual ya se cumplió, como se mencionó en el trimestre pasado con la llega de Hora 13 y Nos cogió la noche</t>
  </si>
  <si>
    <t>El promedio obtenido para este trimestre es de los mas alto demostrando así que los contenidos informativos son de los más buscados por los televidentes.</t>
  </si>
  <si>
    <t>Con lo logrado este trimestre se cumple con la meta anual pactada, en promedio sigue muy similar a lo logrado en otros trimestres, observando con esto que la tendencia en horas de entretenimiento es estable, tanto pot lo contenidos propios como los conseguidos en la modalidad de intercambio.</t>
  </si>
  <si>
    <t>Para este periodo el porcentaje de rating es considerable al compararlo con los promedios que se están manejando actualmente en rating en el canal, este leve repunte se genera con contenidos pensados en espacios como Feria de Flores, Colombiamoda y los ya conocidos por la audiencia.</t>
  </si>
  <si>
    <t>Este es un trimestre en el que a nivel ciudad vemos muchos eventos que contribuyen al aumento de horas en esta categoría como Feria de Flores, Festilval de Poesía, Marcha LGBT, sumado a los documentales t programas habituales.</t>
  </si>
  <si>
    <t>Se observa un leve aumento en el rating que se debe principalmente a lo mencionado anteriormente, los eventos de ciudad son muy buscados por la ciudadanía logrando que Telemedellín sea referente para encontrar allí el cubrimiento de todos estos.</t>
  </si>
  <si>
    <t>Esta leve disminución en horas se debe a lo que hemos expresados en ocasiones anteriores, al tener predominancia en pantalla unas categorías las otras se afectan un poco ya que se cede espacio en parrilla para estas transmisiones especiales.</t>
  </si>
  <si>
    <t>Pese a la disminución en horas,  el tiempo que estuvo en pantalla logró un repunte en el rating en comparación con los dos primero trimestres de esta categoría, concluyendo así que los contenidos de esta categoría han ido logrando poco a poco ser reconocidos.</t>
  </si>
  <si>
    <t>Este trimestre aumentaron la horas en comunicación publica y esto se puede deber que adicional a los contenidos de diferentes entidades públicas que seguimos emitiendo,  a situaciones como alocuciones presidenciales, instalación congreso y  debates regionales.</t>
  </si>
  <si>
    <t>Los contenidos que contribuyeron al repunte en el rating para este trimestre fueron los especiales realizados el 20 de julio y los Debates para las elecciones de autoridades locales y regionales, como mencionamos en otras categorías, esto permite concluir que los televidentes nos tienen como referentes en transmisiones especiales de ciudad.</t>
  </si>
  <si>
    <t xml:space="preserve">11 capítulos de A Todo Deporte.
13 capítulos Historias a la Redonda
92 capítulos de Radio:
- Agenda MAC Radio Vopaleson - 13 programas. 
- La Voz del Tintero  - Radio Vopaleson - 12 programas. 
- Solamente Jazz -  Radio Vopaleson - 7 programas. 
- Supersónico vintage - Radio Neblina - 14 programas. 
- Gente que ama su trabajo - Radio Neblina - 10 programas. 
- El poder del Circulo - Radio Neblina - 5 programas 
- Entre Pelado - Tejiendo Caminos  -  14 programas 
- RadioLeta Kafé y panela - Santa Elena Online - 14 programas 
- Primavera Queer - Egocity - 3 programas. </t>
  </si>
  <si>
    <t xml:space="preserve">Durante este trimestre logramos consolidar la estrategia de nuestra señal en vivo a través de la app y la visualización de esta a través de nuestro sitio web. La transmisión exclusiva de la feria de flores, donde TM+ hizo parte de la distribución de muchos de los eventos programados y en vivo, demostraron el uso de la misma . También implementamos un "stick player" en nuestro home y páginas de noticas del sitio web de Telemedellín que nos permite estar activo con la señal mientras los usuarios navegan. Además junto con digital se desarrolló un mapa interactivo de contenidos VoD que se encuentran en su mayoría ingestados en la OTT TM+ y que se actualizará de manera constante. Al igual para este proyecto colaborativo se estrenó una nueva serie llamada 5/16. Seguimos apostándole a las estrategias de difusión que permitan el conocimiento de la plataforma TM+ , afianzando la continua actualización de nuestros microprogramas de manera semanal </t>
  </si>
  <si>
    <t>Este indicador fue cumplido desde el primer trimestre debido al buen número de contenidos seleccionados y obtenidos a princiío de año, sin embargo se sigue obteniendo buen número de programación por medio de alianzas y del banco de contenidos de la Red TAL.</t>
  </si>
  <si>
    <t>Debido a una estraegia digital efectiva donde se aumentaron las publicaciones, se cumple la meta esperada de like, retweets, clics y respuestas de Twitter, llegando a  145 %.</t>
  </si>
  <si>
    <t>Ingresan nuevos programas realizados por los MAICC buscando nutrir la parrilla de contenidos que se ve afectada por la salida de los programas La siguiente Pandemia y Salidas del molde.</t>
  </si>
  <si>
    <t>Se busca direigir a los oyentes para que ingresen a la emisión en vivo del programa, sin embargo la posibilidad de escucharlo en cualquier momento en modo podcast dificulta la acción.</t>
  </si>
  <si>
    <t>Aunque se realizaron gestiones, no se presentó propuestas comerciales a clientes, hubo un mayor enfoque a las producciones propias por temas de feria de flores.</t>
  </si>
  <si>
    <t>Este valor corresponde al recaudo realizado en el tercer trimestre del año 2023 por los conceptos de cobro de recursos a administrar y honorarios de convenios interadministrativos, cobros de convenios de prestación de servicios; cobros realizados desde el área comercial por concepto de venta de pauta y alquiler de espacios para eventos; venta de productos audiovisuales a diferentes clientes públicos y privados y arrendamientos por el alquiler de los contenedores y Padre Amaya</t>
  </si>
  <si>
    <t xml:space="preserve">El valor correspondiente a la facturación llevada acabo por concepto de alquiler de espacios está distribuido de la siguiente manera:
- JULIO: $23.597.618
- AGOSTO: $18.501.681
- SEPTIEMBRE: $720.000
Los clientes que tuvieron la inversión durante este trimestres fueron los siguientes: SOMOS ORIGEN S.A.S, CARACOL TELEVISIÓN S.A,  RED LOGISTICA Y GESTION S.A.S, YEAH CREATIVE CONTENT S.A.S, JONNY ALEXIS ZULUAGA VALENCIA, MOVIMIENTOS GRANDES S.A.S, JUAN CAMILO MOLINA VILLEGAS 
</t>
  </si>
  <si>
    <t xml:space="preserve">En el análisis  de este indicador se tienen las siguientes apreciaciones
1. El valor facturado por concepto de alquiler de contenedores en el tercer trimestre fue llevado a cabo solo hasta el mes de agosto por valor de $9.000.000, teniendo en cuenta que el arrendatario se ritiró de dichas instalaciones en este mes.
2. El valor total facturado durante el año 2023 en la modalidad de alquiler de contenedores fue por valor de $27.000.000, del cual solo se obtuvo un recaudo de $4.500.000. Esta situación se encuentra en trámites para la gestión de cobro jurídico, debido a los incumplimientos presentados por el arrendatrio.
3. Por alquiler de Padre Amaya el valor facturado en el tercer trimestre del año 2023 fue por valor de $35.416.134
</t>
  </si>
  <si>
    <t>La gestión de recaudo en servicios de producción, emisión y transmisiones audiovisuales y/o de programación, corresponde a servicios prestado a diferentes clientes con los cuales se tiene suscritos convenios interadministrativos, así como a clientes del serctor privado, como es el caso de: Grupo Empresarial Estrella, JFK, Sancho-OMD, Essence Mediacom, entre otros</t>
  </si>
  <si>
    <t>El valor de la pauta que se recaudó en el segundo trimestre del año correponde a la demanda de diferentes clientes públicos y privados en la parrilla del canal. El recaudo de este valor se obtuvo en los diferentes meses de la siguiente manera: JULIO: $91,429,909 - AGOSTO: $124,571,117 y SEPTIEMBRE: $63,314,357. Los valores relacionados de los meses julio y agosto contienen el valor de la pauta ordenado por HORA 13, para el mes de septiembre no se tiene el dato a la fecha de presentación de este informe, por lo que se relacionará el valor adicional de este reubro en el informe del próximo trimestre
Se hace la observación que el valor de pauta que se reportó en los indicadores del segundo trimestre tiene una variación en el valor del mes de junio, siendo un total de $477,425,629, de acuerdo al reporte presentado por el área comercial para el presente trimestre</t>
  </si>
  <si>
    <t>De los 91 clientes potenciales contactados para hacer el regstro en el CRM, se tiene la siguiente clasificación de la información: 
**Los registro efectivos entre julio, agosto y septiembre en CRM fueron de un total de 58 contactos, los cuales proporcionaron la información completa. ** En este mismo periodo se contactaron 38 clientes que no pudieron ser ingresados al sistema porque no se tiene el núnero de NIT para el respectivo registro.</t>
  </si>
  <si>
    <t>En este trimestre se ve un aumento y estabilización en este rubro, tuvimos producciones como, Colombiamodoa, Feria de flores, Mi parque tu casa, la viejoteca, Hagamos un show y streamings de diversas secretarías</t>
  </si>
  <si>
    <t>El indicador continúo al alza debido a que adicional a los programas fijos asignados a las diferentes salas de edición se sumaron recursos para los programas: Concejo y De frente, Viejoteca, Una Cancha llamada Medellín segunda temporada y el Documental de Darío Gómez. También la edición de los diversos contenidos que comenzamos a producir como es el caso de Veinte y los productos de EPM, Hidroituango.</t>
  </si>
  <si>
    <t>93.8%</t>
  </si>
  <si>
    <t>63.4%</t>
  </si>
  <si>
    <t>Taller de liderzgo
Capacitación de Trabajo en équipo
Curso de excel
Manejo del duelo</t>
  </si>
  <si>
    <t xml:space="preserve">Durante el trimestre julio, agosto y septiembre se realizaron las siguientes actividades:
- Pausas activas: Dos viernes al mes con la caja de compensación Comfama.
- Star bien: se publica reel con tips de salud mental todos los viernes. Las cuales se comparten a través de pantallas y grupo de whatsap Telemedellín.
- Feria de la vivienda: La cual fue asistida por la caja de compensación Comfama, fondo de pensiones y cesantías Porvenir, la constructora Contéx y banco Davivienda.
- Vacaciones recreativas en convenio con el parque de diversiones Summit y Picnic Medellín.
- Escuchadero: Se implementa zona de escucha en el segundo piso, la cual es atendida todos los martes por profesionales de la universidad politécnico gran colombiano.
-Charlas TM: Charla manejo del duelo.
-Asesorías de la secretaria de movilidad: la secretaría de movilidad se presentó en las instalaciones del canal con su servicios de asesoría móvil para brindar atención y asesoría personalizada a los funcionarios del canal.
-Clases de baile y rumba aeróbica: A cargo de una profesional en convenio con Comfama con el fin de incentivar el uso del GYM TM. 
-Charla TED: Como conectar con tu propósito y levantarte cada mañana con ilusión.
-Dia de los abuelos: se realiza invitación a los abuelos del canal para celebrar la conmemoración del día del abuelo.
-Dia mundial de la relajación: Se realiza sesión de meditación con la terapeuta Catalina García
-Celebración día de la antioqueñidad: En conjunto con todas las áreas del canal se realiza un compartir para disfrutar de una tarde con toldos y gastronomía antioqueña.
-Amor y amistad: Se realiza montaje de un set para fotos, entrega de cupcakes, buzón para cartas a los amigos TM y rifa de Glamping para dos personas.
- Integración Agencia TM: Durante la actividad de trabajo en equipo se realiza la integración del personal de la agencia. 
- Integración TI: Durante la actividad de trabajo en equipo se realiza la integración de las áreas jurídica y planeación 
- Integración de producción TM: Durante la actividad de trabajo en equipo se realiza la integración del grupo primario de producción. 
- Dia del perro: Telemedellín como zona Pet friendly conmemora el día del perro el 21 de julio.
-Plan de beneficios TM: Se publica a través de los canales de comunicación dispuestos para brindar información a los funcionarios de Telemedellín.
De 19 actividades programas se ejecutaron 17, las dos que quedan pendientes como, la caminata ecológica, está sujeta a presupuesto y el torneo de futsal, en su lugar se realizará torneo de voleibol el cual será efectuado en el mes de noviembre.
https://drive.google.com/drive/folders/1-QUoIK_B9Xh7KmkViFgV-QU57-l_qT8o
</t>
  </si>
  <si>
    <t xml:space="preserve">Durante el trimestre de de julio, agosto y septiembre se obtuvo un porcentaje de cumplimiento del 82% lo que quiere decir que se tuvo en consideración el trimestre como un 100%, las evidencias correspondientes estan soportadas en la rendición de cuentas de cada mes, alli se podra observar la ejecución de cada mes conforme a lo programado y lo ejecutado. </t>
  </si>
  <si>
    <t>Este trimestre se realizaron las actividades planeadas, se tomaron medidas al interior del área para mitigar los impactos anteriores y el resultado es positivo… las últimas quincenas y pagos se han realizado oportunamente y sin errores.</t>
  </si>
  <si>
    <t>Se aprueba en gerencia la tiquetera emocional, en proceso la divulgación a directores y equipo.</t>
  </si>
  <si>
    <t>En curso Charla TED: Como conectar con tu propósito y levantarte cada mañana con ilusión.</t>
  </si>
  <si>
    <t>Se realizaron jornadas de oftalmología, higiene postural, pausas activas, escuchadero, manejo de duelo</t>
  </si>
  <si>
    <t>Con corte a septiembre el resultado del ejercicio fue una utilidad que ascendio a $433.014, esto debido al aumento de los honorarios generados por contenidos audiovisuales y al aumento de las transferencias por parte del Distrito.</t>
  </si>
  <si>
    <t>La ejecución de los ingresos para el tercer trimestre asciende a un 85.56%.</t>
  </si>
  <si>
    <t>La ejecución de los egresos para el tercer trimestre asciende a un 87,07%.</t>
  </si>
  <si>
    <t>El 19 de Septiembre se recibió oficio por parte del Consejo Departamental de Archivo, en el que detallan los puntos a corregir del segundo envío. El 26 de septiembre se envía al CDA una comunicación solicitando asesoría para varios de los puntos a corregir, esta asesoría se llevó a cabo el día 29 de septiembre. Posteriormente, el día 6 de octubre se envía otra comunicación al CDA solicitando una ampliación en el plazo de entrega de estas correcciones y el día 10 de octubre se recibe respuesta por parte del CDA donde aprueban la ampliación del plazo 30 días más.</t>
  </si>
  <si>
    <t>Se cuenta con los 9 informes correspondientes a los meses de enero, febrero, marzo, abril, mayo, junio, julio, agosto y septiembre.</t>
  </si>
  <si>
    <t>Corresponde a la ejecución del área de Gestión Humana en el tercer trimestre del año.</t>
  </si>
  <si>
    <t>Con corte a Septiembre se ejecutaron 27 de los 42 mantenimientos planeados: 4/9 para el aire acondicionado (debido a que el contrato inición en el mes de febrero y no se vio la necesidad de hacer el mantenimiento mensual), 8/9 para el ascensor (debido a que el contrato inición en el mes de febrero, 8 meses), 4/9 para el sistema de bombas ( y no se ha visto la necesitad de hacer los mantenimientos de forma mensual), 6/9 para el control de plagas (debido a que el contrato inició los últimos días de marzo, 7 meses), 2/3 para los tanques de aguas residuales (debido a que no se vio la necesidad de hacer los tres mantenimientos, los tanques están en buen estado), 1/1 para el tanque de agua potable, 1/1 para el cabezote de la puerta del sótano y 1/1 para el circuito cerrado de televisión.</t>
  </si>
  <si>
    <t>El saldo en bancos de recursos propios a 30 de septiembre de 2023 fue de $1.856.377.497.</t>
  </si>
  <si>
    <t>Se realizo seguimiento de todos los planes de acccion de las diferentes dependencias</t>
  </si>
  <si>
    <t>Se realizan las auditorías planeadas desde el área de control interno para este trimestre a satisfacción y se adiciono un seguimiento al proceso de formalizacion laboral para el cumplimiento lineamientos de la circular conjunta 100-006-2023</t>
  </si>
  <si>
    <t>se realiza seguimiento en cada una de las auditorias realizadas</t>
  </si>
  <si>
    <t>Análisis 4° trimestre</t>
  </si>
  <si>
    <t>Valor alcanzado 4° trimestre</t>
  </si>
  <si>
    <t>Recibidas y contestadas oportunamente 220 PQRSD en el periodo comprendido del 1 de octubre y el 31 de diciembre del 2023</t>
  </si>
  <si>
    <t>Se han perfeccionado 217 contratos en el periodo  1  de octubre al 31 dediciembre de 2023, conforme  al PAA</t>
  </si>
  <si>
    <t>Para el cuarto trimestre, la Secretaría General ejecutó las siguientes acciones en pro de la prevención del daño antijurídico:
* Capacitación en derecho disciplinario
+Capacitación en registros de marca</t>
  </si>
  <si>
    <t>Se ha dado trámite y seguimiento a los procesos judiciales y extrajudiciales vigentes a la fecha. Para el cuarto trimestre: SEGUNDA INSTANCIA NULIDAD Y RESTABLECIMIENTO DEL DERECHO - CPT EXTRESS (a la espera de sentencia), SEGUNDA INSTANCIA ACCIÓN DE REPETICION - PROCESOS LABORAL EXFUNCIONARIOS (decisión liquidación de costas efectuada pero sin reliquidación del juzgado para consignación) , PRIMERA INSTANCIA REPARACIÓN DIRECTA - CRUZ MABILIA (espera sentencia). Cabe resalatar que en este cuarto trimestre la entidad en razón al incumplimiento de obligaciones relacionados con el pago del cánon de arrenamiento interpuso proceso ejecutivo contra el señor JESUS ALBERTO POLANCO, a la fecha a la espera de auto admisorio.</t>
  </si>
  <si>
    <t>Telemedellín, el Tour y sus productos audiovisuales, estuvieron presentes en 6 eventos mediante activación de marca y branding. Hicimos presencia mediante activaciones con la ciudadanía para dar a conocer nuestro canal. Estuvimos con lanzamientos, acompañando las producciones del canal en el territorio o incluso integrando diferentes posibilidades en un solo encuentro como por ejemplo las ferias en el Parque Gabo, que reunieron producciones en vivo, el tour y ferias de emprendimiento.  Se adjunta informe de evidencias #1 Posicionamiento de marca. Semestre 2</t>
  </si>
  <si>
    <t>Como parte de las estrategias de mercadeo empleadas para presentar a todo el sector audiovisual local, regional, nacional e internacional, expusimos toda nuestra oferta ante posibles prospectos de clientes. Con ellos se desarrolló un proceso de branding, fidelización, puesta en escena, visita al canal y rueda de negocios, pero además participamos en encuentros y diferentes ruedas de negocio y networking que permitieron mejorar nuestro relacionamiento y las posibilidades del canal. Se adjunta informe #2 del cuarto trimestre que compila toda la estretegia con soportes y evidencias.</t>
  </si>
  <si>
    <t>Se lograron en total 9.233 visitantes en lo corrido del año, gracias a múltiples estrategias de difusión y promoción del tour. La meta establecida con 10mil visitas no pudo cumplirse puesto que solo se contaron con dos guías en casi todo el año para el desarrollo de los toures, hecho que limitó considerablemente la capacidad de aumentar la cantidad esperada de visitantes. Se adjunta informe #3 del ultimo trismestre con todos los ingresos y actividades desarrolladas para la promoción del tour.</t>
  </si>
  <si>
    <t>Se elaboró una encuesta (ya se presentó anteriormente) de percepción por parte del área, con revisión y acompañamiento del área de planeación y se obtienen los resultados con una amplia participación de los colaboradores de Telemedellín. Las conclusiones y evidencias se adjuntan en el informe #4. Informe de Encuesta de percepción</t>
  </si>
  <si>
    <t>Las alianzas y. relaciones establecidas con diferentes entidades y empresas han estado destinadas a acciones de fidelización. Todas ellas dentro del estricto cumplimiento de los formatos establecidos por el canal, pero también otros adicionales diseñados por la Directora de Relaciones Corporativas, con la finalidad de tener más soportes y trazabilidad de todos los procesos y acciones en los que ha estado presente la marca Telemedellín recibiendo y entregando algun producto o servicio para fidelizar nuestras diferentes audiencias. Se  adjuntan los Informes #5 y #5.1 y 5.2</t>
  </si>
  <si>
    <t>La comunicación directa a la ciudadanía es la principal prioridad para Telemedellín, es por eso que durante el cuarto trimestre se emitieron comunicados, boletines y noticias en portales para informar a la comunidad oportunamente respecto a hechos relevantes del canal. Se adjunta informe de evidencias del cuarto trimestre # 6</t>
  </si>
  <si>
    <t xml:space="preserve">El 1 de Diciembre se se envió al Consejo Departamental de Archivo los ajustes solicitados al proceso de actualización de Tablas de Retención Documental para continuar con el proceso de evaluación, convalidación y aprobación. </t>
  </si>
  <si>
    <t>Corresponde a la ejecución del área de Gestión Humana en el cuarto trimestre del año.</t>
  </si>
  <si>
    <t>Con corte a Diciembre se ejecutaron 39 de los 57 mantenimientos planeados: 6/11 para el aire acondicionado (debido a que el contrato inición en el mes de febrero y no se vio la necesidad de hacer el mantenimiento mensual), 11/12 para el ascensor (debido a que el contrato inición en el mes de febrero, 11 meses), 5/12 para el sistema de bombas (no se ha visto la necesitad de hacer los mantenimientos de forma mensual), 9/12 para el control de plagas (debido a que el contrato inició los últimos días de marzo, 9 meses), 2/4 para los tanques de aguas residuales (debido a que no se vio la necesidad de hacer los tres mantenimientos, los tanques están en buen estado), 2/2 para el tanque de agua potable, 1/1 para el cabezote de la puerta del sótano, 1/1 para el circuito cerrado de televisión y 2/2 para la red contra incendios.</t>
  </si>
  <si>
    <t>La ejecución del proyecto de actualización tecnológica se ejecuto de acuerdo con lo presupuestado</t>
  </si>
  <si>
    <t>Durante el 2023 no hubo problemas con la señal del satelite por lo que se pudo cumplir la meta sin ninguna novedad</t>
  </si>
  <si>
    <t>El plan de transformación digital se cumplio en su totalidad de acuerdo a lo planeado</t>
  </si>
  <si>
    <t>Durante todo el año se realizaron los mantenimientos sin novedad alcanzando un porcentake de ejecución del 95%</t>
  </si>
  <si>
    <t>En el Furag se obtuvieron unos punatjes de 68,7 para gobieno digital y de 86,4 para seguridad digital pára un promedio de 78.</t>
  </si>
  <si>
    <t xml:space="preserve">Se realizo seguimiento del plan de acccion de las dependencias y los planes de mejoramiento </t>
  </si>
  <si>
    <t>Se realizan las auditorías  del área de control interno y se incluyo una a la accesibilidad web para dar cumplimiento a una tarea de MIPG, se encuentra en proceso la de procesos y procedimientos</t>
  </si>
  <si>
    <t>se realiza seguimiento en cada una de las auditorias realizadas y un seguimiento al mapa de riesgos</t>
  </si>
  <si>
    <t>Se da cierre al entrenamiento de lideres, excel y alimentación saludable. 
SE realiza la charla TM del trimestre, Aprender a Bien - estar y 
se divulga por medios digitales a toda la población,  la charla TED  "como conectar con tu propósito. Se realizaron charlas enfocadas en salud mental, interviniendo asi el riesgo psicosocial, ademas se realizo retroalimentación al personal de servicios generales frente a los peligros y riesgos especialemnete en trabajo en alturas, el conductor de gerencia y de la movil se capacito en seguridad vial, el área de seguridda y salud en el trabajo se entreno en liderazgo y en alimentación saludable</t>
  </si>
  <si>
    <t xml:space="preserve">16 - Actividades planeadas  
1 - Open Door Gerente
15 - Total actividades ejecutadas. Evidencias bienestar:
https://drive.google.com/drive/folders/1-QUoIK_B9Xh7KmkViFgV-QU57-l_qT8o
</t>
  </si>
  <si>
    <t xml:space="preserve">El cuarto trimestre del año tuvo un porcentaje de cumplimiento del 95%, interviniendo asi los peligros y riesgos presentes en la entidad, de igual manera se realizo seguimiento al contrato de la temporal (inhouse) de manera mensual, algunos contratos del área fueron liquidados,otros quedan pendientes de acuerdo a su vigencia, se realizaron los perfiles de cargo del personal de planta y algunos otros de la temporal. cuarto trimestre del año tuvo un porcentaje de cumplimiento del 95%, interviniendo asi los peligros y riesgos presentes en la entidad, de igual manera se realizo seguimiento al contrato de la temporal (inhouse) de manera mensual, algunos contratos del área fueron liquidados,otros quedan pendientes de acuerdo a su vigencia, se realizaron los perfiles de cargo del personal de planta y algunos otros de la temporal </t>
  </si>
  <si>
    <t>Lo correspondiente al cuarto trimestre del año  se ha consolidado las siguientes actividades correspondientes al indicador manejado de nómina:  
-  Se generó la nómina con su respectivo archivo plano del personal de planta, con sus correspondientes novedades, liquidación de horas extras , bonificaciones de servicios,  incapacidades y liquidacion de vacaciones. Dando cumplimento a las fechas de entrega establecidas en cada quincena para su pago.. 
Igualmente se realizó los descuentos en las dos quincenas correspondientes a cada empleado en su nómina, generando el informe requerido a tesorería para sus debidos pagos y contabilidad para su registro.
Se envian  las novedades de cada quincena a la temporal para el registro en la nomina. 
se verifico y se analizó la nómina y facturas generada por la temporal, verificando el cumplimento de lo pactado dentro del contrato.
Se radica y se realiza informes de seguimiento en las facturas de la temporal, cumpliendo con los cierres contables.
Se pagó oportunamente los primeros dias de cada mes  la seguridad social de los empleados de la planta, y se realizó sus respectivos informes de  provisiones  para las áreas de contabilidad y presupuesto.</t>
  </si>
  <si>
    <t>Las direcciones otorgaron algunos de los beneficios de la tiquetera.</t>
  </si>
  <si>
    <t>SE realiza la charla TM del trimestre, Aprender a Bien - estar y 
se divulga por medios digitales a toda la población,  la charla TED  "como conectar con tu propósito.</t>
  </si>
  <si>
    <t>Se realizaró jornada de odontología, pausas activas, escuchadero, aprender a bien - estar.</t>
  </si>
  <si>
    <t>98.6%</t>
  </si>
  <si>
    <t>Se ve un pequeño incremento en la cantidad de horas ejecutadas pero no es marcado, esto por la terminación de proyectos y la salida de personal en el último mes.</t>
  </si>
  <si>
    <t>En este indicador se ve una estabilización en el último trimestre, gracias a la terminación de varios proyectos y salidas de personal que hacen que el rubro se equilibre .</t>
  </si>
  <si>
    <t>Se ha realizado la programación del personal teniendo en cuentas ciertos factores que permiten estandarizar la programación del personal.</t>
  </si>
  <si>
    <t>Twitter ya no da este valor</t>
  </si>
  <si>
    <t>Se hace corte al 24 de diciembre de 2023 y aún así se alcanza la meta pactada para el año, entre las modficaciones que tuvo esta categoría fue la disminución de horas del noticiero por transmisiones especiales como Olimpiadas, rendiciones de cuenta etc.</t>
  </si>
  <si>
    <t>Se hace corte al 24 de diciembre de 2023, en este indicador de rating se evidenció durante todo el año una tendencia poco favorecedora y como se explicó en trimestres anteriores pudo afectar diferentes factores que generaron el no cumplimiento de la meta pactada al inicio del año. sin embaro esto contrasta con los resultados obtenidos en digital y podría ser una de las lecturas de estos resultados de audiencia. si bien el canal aún genera números por encima de canales públicos de otras regiones, actualmente se puede concluir que los ciudadanos están consumiendo más contenido digital.</t>
  </si>
  <si>
    <t>Se hace corte al 24 de dic de 2023 logrando cumplir la meta pactada para el año, en este trimestre destacan contenidos de intercambio de ficción que ayudan a sumar a los contenidos que ya venían teniendo presencia en esta categoría como mi parque, viejoteca, hagamos un show, monólgos</t>
  </si>
  <si>
    <t>se hace corte al 24 de dic de 2023 y aunque este trimestre fue el de menor horas generadas, se cumple la meta anual proyectada y se sigue teniendo espacio para contenidos culturales tanto propios como externos.</t>
  </si>
  <si>
    <t>Se hace corte al 24 de dic de 2023, en esta categoría se evidencia un alza en el último trimestre frente a los tres primeros y esto debido a las Olimpiadasd del conocimiento, sin embargo no logramos cumplir la meta pactada para el año, el espacio en parrilla se dió principalmente en los contenidos del sistema informativo, entretenimiento y cultura.</t>
  </si>
  <si>
    <t>se hace corte al 24 de dic de 2023 y aunque se genera una disminución de horas frente a los demás trimestres, (ocasionada por la finalizacion de todos los contenidos clasificados aquí como programas del concejo, aréa metropolitana entre otros), se logra alcanzar la meta proyectada para el año.</t>
  </si>
  <si>
    <t>Agenda MAC Alianza Maicc 10 programas
Solamente Jazz Alianza Maicc 6 programas
La Voz del Tintero Alianza Maicc - 16 programas
Supersónico vintage Alianza Maicc 10 programas
Gente que ama su trabajo Alianza Maicc 15 programas
El poder del circulo Alianza Maicc 10 programas
Entre Pelado Alianza Maicc 16 programas
Kafé y Panela Radio Leta Alianza Maicc 26 programas radio 5 tv
El grito Radio Vopalezon 12 programas
En Clave de Ciudad 5 programas</t>
  </si>
  <si>
    <t>Aunque se realizaron gestiones, no se presentó propuestas comerciales a clientes, todas estas salieron de necesidades puntuales de transmisiones y fueron gestionadas directamente desde la agencia y producción.</t>
  </si>
  <si>
    <t>En este último trimestre las diferentes mejoras y adaptación de la plataforma con sus nuevos contenidos fue fundamental para la permanencia y reconocimiento de la APP. El reproductor de nuestra señal en vivo a través de nuestro sitio web se fortaleció con una nueva actualización técnica. La transmisión exclusiva de eventos deportivos, debates elecciones terriotoriales,donnde TM+ hizo parte de la distribución de muchos de los eventos programados y en vivo, demostraron el uso de la misma . También se estrenaron nuevas producciones, las cuales fueron promocionadas por la plataforma: Olimpiadas del Conocimiento, Veinte, Mi Nuevo YO, la Voz del Rey , B de Volúmen, Kafé y Panela. Seguimos apostándole a las estrategias de difusión que permitan el conocimiento de la plataforma TM+ , afianzando la continua actualización de nuestros microprogramas de manera semanal y su permanencia.</t>
  </si>
  <si>
    <t>Gracias a la alianza con la RED TAL y con diferentes canales del país y Latinoamérica, además de DW y VOA permitieron cumplir con este indicador y superarlo. Es importante anotar que este tipo de alianzas permitieron durante el año tener una parrilla nutrida y con oferta de contanidos varias de las líneas estratégicas de la dirección.</t>
  </si>
  <si>
    <t>Debido a los contenidos de calidad que se han ido implementado en redes sociales, los visitantes en Facebook han aumentado y se cumple por encima de lo esperado para el cuarto trimestre de 2023, llegando a 217 %.</t>
  </si>
  <si>
    <t>Gracias a los nuevos formatos implementados y la respuesta oportuna a nuestros seguidores, la fanpage de Telemedellín pudo llegar a 925.265 seguidores durante el cuarto trimestre de 2023.</t>
  </si>
  <si>
    <t>Debido a una estrategia efectiva para generar engagement, la meta de comentarios, contenidos compartidos y ‘Me gusta’ en Facebook se cumple para el cuarto trimestre de 2023.</t>
  </si>
  <si>
    <t>Gracias a una estaegia digital efectiva donde se crea comunidad y se distribuyen contenidos de forma efectiva, se cumple la meta de visitantes y seguidores para el cuatro trimestre de 2023, llegando a 169 %.</t>
  </si>
  <si>
    <t>Aunque aumentaron los visitantes y se ha implementado una estrategia de contenidos y distribución intensa, la cual ha funcionado en distintas plataformas, en Twitter para el cuarto trimestre de 2023 no se cumple la meta deseada, llegando a 57 %.</t>
  </si>
  <si>
    <t>Debido a los cambios en la plataforma Twitter o Xm, se evidencia un disminución constante en los seguidores, sin embargo se llega al 84 % de la meta esperada.</t>
  </si>
  <si>
    <t>Debido a la disminución de seguidores y cambios en la plataforma, las menciones han disminuido. La meta del cuarto trimestre llegó a 52 %.</t>
  </si>
  <si>
    <t>Gracias a una estaegia digital efectiva donde se aumentaron las publicaciones, se cumple la meta esperada de like, retweets, clics y respuestas de Twitter, llegando a 241 %.</t>
  </si>
  <si>
    <t>Debido a la estrategia digital implementada, donde los reels y las historias crecieron, los visitantes a nuestra cuenta de Instagram aumentaron, logrando la meta del cuarto semestre de 2023, llegando a 254 %.</t>
  </si>
  <si>
    <t>Gracias al aumento de contenidos de alta calidad, la meta de seguidores para el cuarto trimestre de 2023 en Instagram se cumplió, llegando al 153 %.</t>
  </si>
  <si>
    <t>Debido al aumento de contenidos, la meta de impresiones para el cuarto trimestre de 2023 en Instagram se cumplió, llegando a 166 %.</t>
  </si>
  <si>
    <t>Gracias al aumento de contenidos, la meta de alcance para el cuarto trimestre de 2023 en Instagram se cumplió, llegando a 144 %.</t>
  </si>
  <si>
    <t>La calidad de los contenidos, así como los ajustes en la titulación y miniaturas para potenciar el SEO, dieron sus frutos en el 2023 para el canal de YouTube de Noticias Telemedellín, alcanzando la meta con un total del 167 %.</t>
  </si>
  <si>
    <t>La estrategia de contenidos y distribución de los mismos ha funcionado en distintas plataformas, lo que permitió que en el canal de YouTube de Noticias Telemedellín el 2023 se cumpliera la meta deseada de suscriptores, llegando a 109 %.</t>
  </si>
  <si>
    <t>Aunque la estrategia de contenidos y distribución de los mismos ha funcionado en distintas plataformas, en el canal de YouTube de Noticias Telemedellín para el segundo semestre de 2023 no se cumple la meta deseada de impresiones, llegando a 45 %.</t>
  </si>
  <si>
    <t>Luego del segundo semestre se pusieron públicos los videos que se habían oculltado, como estrategia para potencializar nuestra app TM+. Sin embargo, esto no fue suficiente para alcalzar la meta propuesta de suscriptores, llegando a 72 %.</t>
  </si>
  <si>
    <t>Desde el segundo semestre se pusieron públicos los videos que se habían oculltado, como estrategia para potencializar nuestra app TM+. Sin embargo, esto no fue suficiente para alcalzar la meta propuesta de suscriptores, llegando a 82 %.</t>
  </si>
  <si>
    <t>Aunque la estrategia de contenidos, donde se ocultaron muchos videos para potencializar nuestra app TM+, en el canal de YouTube de Programas Telemedellín, para el cuarto trimestre de 2023 no se cumple la meta deseada de impresiones, llegando a 65 %.</t>
  </si>
  <si>
    <t>Debido a la calidad de los contenidos y los cambios en la titulación para mejorar el SEO, la meta para el cuarto trimestre de 2023 en páginas vistas de nuestro portal web www.telemedellin.tv se cumple, llegando a 155 %</t>
  </si>
  <si>
    <t>Gracias a la estrategia de contenidos, la cual tiene como fin mejorar y aumentar las notas y videos de nuestros activos digitales, este cuarto trimestre de 2023 se cumple y se supera la meta esperada de ingresos, llegando a 145 %.</t>
  </si>
  <si>
    <t>Se sigue fortaleciendo el trabajo con los MAiCC, ingresando programas nuevas que nutran la programación habitual.</t>
  </si>
  <si>
    <t>se incluyen publicaciones en redes sociales que cautiven la atención del oyente, direccionando a escuchar la Emisora.</t>
  </si>
  <si>
    <t>Todas las áreas actualizaron los diferentes documentos de su proceso (Manuales, procedimientos, formatos, etc), a excepción de la jefatura de gestión humana, quedo pendiente en actualizar ocho (8) documentos</t>
  </si>
  <si>
    <t xml:space="preserve">Telemedellín refleja un puntaje de 58.3 en el 2022, disminuyendo en 15 puntos el 73.7 alcanzado en la anterior evaluación del periodo 2021.  Respecto al grupo par de empresas de establecimiento público, en el cual quedamos por debajo del promedio 66.5 del grupo. NOTA: Los resultados de la vigencia 2022 no son comparables con los resultado de las mediciones de vigencias anteriores, ya que los líderes de las políticas realizaron cambios significativos a las preguntas de sus políticas, dado los procesos de actualización de las temáticas y directrices.
</t>
  </si>
  <si>
    <t>Se han realizado 24 de las 28 actividades planeadas para el 2023, logrando un avance del 86% cumpliendo con los tiempos de ejecución de actividades</t>
  </si>
  <si>
    <t>Se ha logrado ejecutar 41 actividades de las 43 que se encontraban programadas para el 2023, logrando así un 96% de cumplimiento del cronograma.</t>
  </si>
  <si>
    <r>
      <t xml:space="preserve">Se realizo la rendicion de cuentas el 18 de diciembre de 2023, cumpliendo con los requisitos normativos. Esta se puede visualizar en el siguiente link: </t>
    </r>
    <r>
      <rPr>
        <b/>
        <sz val="10"/>
        <rFont val="Arial"/>
        <family val="2"/>
      </rPr>
      <t>https://www.youtube.com/watch?v=5jfp0f0fN1Y</t>
    </r>
  </si>
  <si>
    <t>Se realiza la gestión ante el Distrito de Medellín y se logran seis transferencias transferencias de $97 millones, $500 millones, $843 millones, $720 millones, $720 millonesy otra de $500 millones que permiten la correcta operación de Telemedellín y cumplir con sus obligaciones.</t>
  </si>
  <si>
    <t>La proyección de este indicador se realiza con las horas diarias obligatorias del CC ante la CRC, sin embargo con la planeación y adelanto de los subtítulos  de apoyo, se logra desde el segundo trimestre un alcance de la meta por encima del 100 porciento. Adicional a esto, muchos de los contenidos que se consiguen por medio de intercambio cuentan con este sistema de texto escondido, lo que permite el buen promedio de esta categoría.</t>
  </si>
  <si>
    <t>Este valor corresponde al recaudo realizado en el cuarto trimestre del año 2023 por los conceptos de cobro de recursos a administrar y honorarios de convenios interadministrativos, cobros de convenios de prestación de servicios; cobros realizados desde el área comercial por concepto de venta de pauta y alquiler de espacios para eventos; venta de productos audiovisuales a diferentes clientes públicos y privados y arrendamientos por el alquiler de los contenedores y Padre Amaya</t>
  </si>
  <si>
    <t xml:space="preserve">El recaudo de estos ingresos se llevó a cabo entre los meses de octubre, noviembre y diciembre y obedece al alquiler de espacios como el estudio 2 y el Canal Parque para diferentes eventos sociales e institucionales. Entre los clientes que accedieron a este servicio fueron: CODISCOS S.A.S, RIVERA MADRID JUAN PABLO, CONTRERAS CONTRERAS FRANK GREGORY, MAGIN COMUNICACIONES SAS,  DIVENTI COMERCIALIZACION DE EVENTOS SAS                                       </t>
  </si>
  <si>
    <t xml:space="preserve">En el análisis  de este indicador se tienen las siguientes apreciaciones
Por alquiler de Padre Amaya el valor facturado en el cuarto trimestre del año 2023 fue por valor de $ 47.221.512.   Los ocntenedores no generaron ingresos en dicho periodo de tiempo. </t>
  </si>
  <si>
    <t>La gestión de recaudo en servicios de producción, emisión y transmisiones audiovisuales y/o de programación, corresponde a servicios prestado a diferentes clientes con los cuales se tiene suscritos convenios interadministrativos, así como a clientes del serctor privado, como es el caso de:  Secretaría de Innovación Digital, JFK y Sancho-OMD</t>
  </si>
  <si>
    <t>El valor de la pauta que se recaudó en el cuato trimeste  del año correponde a la demanda de diferentes clientes públicos y privados en la parrilla del canal. El recaudo de este valor se obtuvo en los diferentes meses de la siguiente manera: OCTUBRE: $ 73,947,333 - NOVIEMBRE: $89,127,105 y DICIEMBRE: $420,806.900. Los valores relacionados de los meses octubre y noviembre contienen el valor de la pauta ordenado por NOSCOGIO LA NOCHE, para el mes de diciembre no se tiene el dato 
Se hace la observación que el valor de pauta que se reportó en los indicadores del tercer  trimestre tiene una variación en el valor del mes de septiembre, siendo un total de $296,651,468 de acuerdo al reporte presentado por el área comercial para el presente trimestre</t>
  </si>
  <si>
    <t>Teniendo en cuenta las finalizaciones de vinculación con los diferentes clientes, no se ingresaron nuevos clientes en CRM.</t>
  </si>
  <si>
    <r>
      <t>Con corte a Diciembre, el resultado del ejercicio fue una utilidad que ascendio a $247.118.697,</t>
    </r>
    <r>
      <rPr>
        <sz val="10"/>
        <color rgb="FFFF0000"/>
        <rFont val="Arial"/>
        <family val="2"/>
      </rPr>
      <t xml:space="preserve"> </t>
    </r>
    <r>
      <rPr>
        <sz val="10"/>
        <rFont val="Arial"/>
        <family val="2"/>
      </rPr>
      <t>esto debido  al aumento de las transferencias recibidas por parte del Distrito.</t>
    </r>
  </si>
  <si>
    <t>La ejecución de los ingresos para el tercer trimestre asciende a un 96,34%.</t>
  </si>
  <si>
    <t>La ejecución de los egresos para el tercer trimestre asciende a un 87,39%.</t>
  </si>
  <si>
    <t>Se cuenta con los 12 informes correspondientes a los meses de enero, febrero, marzo, abril, mayo, junio, julio, agosto, septiembre, octubre, noviembre y Diciembre.</t>
  </si>
  <si>
    <t>El saldo en bancos de recursos propios a 31 de Diciembre de 2023 fue de $1.111.660.979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</si>
</sst>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1" formatCode="_-* #,##0_-;\-* #,##0_-;_-* &quot;-&quot;_-;_-@_-"/>
    <numFmt numFmtId="164" formatCode="_(* #,##0_);_(* \(#,##0\);_(* &quot;-&quot;_);_(@_)"/>
    <numFmt numFmtId="165" formatCode="_(&quot;$&quot;\ * #,##0.00_);_(&quot;$&quot;\ * \(#,##0.00\);_(&quot;$&quot;\ * &quot;-&quot;??_);_(@_)"/>
    <numFmt numFmtId="166" formatCode="_(* #,##0.00_);_(* \(#,##0.00\);_(* &quot;-&quot;??_);_(@_)"/>
    <numFmt numFmtId="167" formatCode="0.0%"/>
    <numFmt numFmtId="168" formatCode="[$$-409]#,##0"/>
    <numFmt numFmtId="169" formatCode="_(&quot;$&quot;\ * #,##0_);_(&quot;$&quot;\ * \(#,##0\);_(&quot;$&quot;\ * &quot;-&quot;??_);_(@_)"/>
    <numFmt numFmtId="170" formatCode="0.00000000000000000%"/>
  </numFmts>
  <fonts count="25" x14ac:knownFonts="1">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sz val="10"/>
      <color theme="1"/>
      <name val="Arial"/>
      <family val="2"/>
    </font>
    <font>
      <b/>
      <sz val="12"/>
      <name val="Arial"/>
      <family val="2"/>
    </font>
    <font>
      <sz val="10"/>
      <name val="Arial"/>
      <family val="2"/>
    </font>
    <font>
      <b/>
      <sz val="16"/>
      <name val="Calibri"/>
      <family val="2"/>
      <scheme val="minor"/>
    </font>
    <font>
      <b/>
      <sz val="11"/>
      <color theme="1"/>
      <name val="Calibri"/>
      <family val="2"/>
      <scheme val="minor"/>
    </font>
    <font>
      <b/>
      <sz val="9"/>
      <name val="Arial"/>
      <family val="2"/>
    </font>
    <font>
      <b/>
      <sz val="10"/>
      <color theme="1"/>
      <name val="Arial"/>
      <family val="2"/>
    </font>
    <font>
      <u/>
      <sz val="11"/>
      <color theme="10"/>
      <name val="Calibri"/>
      <family val="2"/>
      <scheme val="minor"/>
    </font>
    <font>
      <u/>
      <sz val="11"/>
      <color theme="11"/>
      <name val="Calibri"/>
      <family val="2"/>
      <scheme val="minor"/>
    </font>
    <font>
      <sz val="14"/>
      <name val="Calibri"/>
      <family val="2"/>
      <scheme val="minor"/>
    </font>
    <font>
      <sz val="14"/>
      <name val="Calibri"/>
      <family val="2"/>
    </font>
    <font>
      <sz val="9"/>
      <color theme="1"/>
      <name val="Arial"/>
      <family val="2"/>
    </font>
    <font>
      <sz val="11"/>
      <name val="Calibri"/>
      <family val="2"/>
    </font>
    <font>
      <b/>
      <sz val="14"/>
      <color theme="1"/>
      <name val="Arial"/>
      <family val="2"/>
    </font>
    <font>
      <b/>
      <sz val="14"/>
      <name val="Arial"/>
      <family val="2"/>
    </font>
    <font>
      <sz val="11"/>
      <name val="Calibri"/>
      <family val="2"/>
    </font>
    <font>
      <sz val="11"/>
      <color theme="1"/>
      <name val="Arial"/>
      <family val="2"/>
    </font>
    <font>
      <sz val="14"/>
      <color theme="1"/>
      <name val="Arial"/>
      <family val="2"/>
    </font>
    <font>
      <sz val="10"/>
      <color rgb="FF0070C0"/>
      <name val="Arial"/>
      <family val="2"/>
    </font>
    <font>
      <sz val="10"/>
      <color rgb="FFFF0000"/>
      <name val="Arial"/>
      <family val="2"/>
    </font>
  </fonts>
  <fills count="9">
    <fill>
      <patternFill patternType="none"/>
    </fill>
    <fill>
      <patternFill patternType="gray125"/>
    </fill>
    <fill>
      <patternFill patternType="solid">
        <fgColor indexed="53"/>
        <bgColor indexed="64"/>
      </patternFill>
    </fill>
    <fill>
      <patternFill patternType="solid">
        <fgColor indexed="17"/>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s>
  <borders count="29">
    <border>
      <left/>
      <right/>
      <top/>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medium">
        <color auto="1"/>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right/>
      <top style="thin">
        <color auto="1"/>
      </top>
      <bottom style="thin">
        <color rgb="FF000000"/>
      </bottom>
      <diagonal/>
    </border>
  </borders>
  <cellStyleXfs count="26">
    <xf numFmtId="0" fontId="0" fillId="0" borderId="0"/>
    <xf numFmtId="9" fontId="1" fillId="0" borderId="0" applyFont="0" applyFill="0" applyBorder="0" applyAlignment="0" applyProtection="0"/>
    <xf numFmtId="0" fontId="2" fillId="0" borderId="0"/>
    <xf numFmtId="166" fontId="1" fillId="0" borderId="0" applyFont="0" applyFill="0" applyBorder="0" applyAlignment="0" applyProtection="0"/>
    <xf numFmtId="0" fontId="7"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1" fontId="1" fillId="0" borderId="0" applyFont="0" applyFill="0" applyBorder="0" applyAlignment="0" applyProtection="0"/>
    <xf numFmtId="42" fontId="1" fillId="0" borderId="0" applyFont="0" applyFill="0" applyBorder="0" applyAlignment="0" applyProtection="0"/>
  </cellStyleXfs>
  <cellXfs count="320">
    <xf numFmtId="0" fontId="0" fillId="0" borderId="0" xfId="0"/>
    <xf numFmtId="0" fontId="2" fillId="0" borderId="0" xfId="2" applyFont="1"/>
    <xf numFmtId="0" fontId="7" fillId="6" borderId="0" xfId="4" applyFill="1"/>
    <xf numFmtId="0" fontId="6" fillId="4" borderId="13" xfId="4" applyFont="1" applyFill="1" applyBorder="1" applyAlignment="1">
      <alignment horizontal="center" vertical="center"/>
    </xf>
    <xf numFmtId="0" fontId="3" fillId="6" borderId="0" xfId="4" applyFont="1" applyFill="1" applyAlignment="1">
      <alignment horizontal="center" vertical="center"/>
    </xf>
    <xf numFmtId="0" fontId="0" fillId="7" borderId="8" xfId="0" applyFill="1" applyBorder="1" applyAlignment="1">
      <alignment horizontal="left" vertical="top" wrapText="1"/>
    </xf>
    <xf numFmtId="0" fontId="9" fillId="8" borderId="8" xfId="0" applyFont="1" applyFill="1" applyBorder="1" applyAlignment="1">
      <alignment horizontal="center"/>
    </xf>
    <xf numFmtId="0" fontId="0" fillId="6" borderId="0" xfId="0" applyFill="1"/>
    <xf numFmtId="0" fontId="0" fillId="6" borderId="0" xfId="0" applyFill="1" applyAlignment="1">
      <alignment wrapText="1"/>
    </xf>
    <xf numFmtId="0" fontId="5" fillId="0" borderId="0" xfId="0" applyFont="1"/>
    <xf numFmtId="0" fontId="2" fillId="0" borderId="0" xfId="2" applyFont="1" applyBorder="1"/>
    <xf numFmtId="0" fontId="2" fillId="0" borderId="0" xfId="2" applyFont="1" applyAlignment="1"/>
    <xf numFmtId="0" fontId="2" fillId="6" borderId="0" xfId="2" applyFont="1" applyFill="1"/>
    <xf numFmtId="0" fontId="2" fillId="6" borderId="0" xfId="2" applyFont="1" applyFill="1" applyAlignment="1"/>
    <xf numFmtId="0" fontId="5" fillId="0" borderId="0" xfId="0" applyFont="1" applyAlignment="1">
      <alignment horizontal="right"/>
    </xf>
    <xf numFmtId="167" fontId="5" fillId="0" borderId="0" xfId="0" applyNumberFormat="1" applyFont="1"/>
    <xf numFmtId="1" fontId="5" fillId="0" borderId="0" xfId="0" applyNumberFormat="1" applyFont="1"/>
    <xf numFmtId="0" fontId="5" fillId="0" borderId="0" xfId="0" applyFont="1" applyAlignment="1">
      <alignment horizontal="center"/>
    </xf>
    <xf numFmtId="0" fontId="2" fillId="6" borderId="8" xfId="0" applyFont="1" applyFill="1" applyBorder="1" applyAlignment="1">
      <alignment horizontal="center" vertical="center" wrapText="1"/>
    </xf>
    <xf numFmtId="9" fontId="2" fillId="0" borderId="8" xfId="2" applyNumberFormat="1" applyFont="1" applyFill="1" applyBorder="1" applyAlignment="1">
      <alignment horizontal="center" vertical="center"/>
    </xf>
    <xf numFmtId="169" fontId="5" fillId="0" borderId="0" xfId="9" applyNumberFormat="1" applyFont="1"/>
    <xf numFmtId="0" fontId="2" fillId="6" borderId="0" xfId="4" applyFont="1" applyFill="1"/>
    <xf numFmtId="0" fontId="5" fillId="6" borderId="8" xfId="2" applyFont="1" applyFill="1" applyBorder="1" applyAlignment="1">
      <alignment horizontal="left" vertical="top" wrapText="1"/>
    </xf>
    <xf numFmtId="0" fontId="10" fillId="3" borderId="8"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5" fillId="0" borderId="8" xfId="2" applyFont="1" applyBorder="1" applyAlignment="1">
      <alignment horizontal="left" vertical="top" wrapText="1"/>
    </xf>
    <xf numFmtId="0" fontId="3" fillId="3" borderId="8" xfId="2"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8"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2" fillId="0" borderId="8" xfId="2" applyFont="1" applyBorder="1" applyAlignment="1">
      <alignment horizontal="center" vertical="center" wrapText="1"/>
    </xf>
    <xf numFmtId="0" fontId="10" fillId="3" borderId="8" xfId="2" applyFont="1" applyFill="1" applyBorder="1" applyAlignment="1">
      <alignment horizontal="center" vertical="center"/>
    </xf>
    <xf numFmtId="10" fontId="5" fillId="5" borderId="9" xfId="2" applyNumberFormat="1" applyFont="1" applyFill="1" applyBorder="1" applyAlignment="1">
      <alignment horizontal="center" vertical="center"/>
    </xf>
    <xf numFmtId="0" fontId="2" fillId="0" borderId="9" xfId="2" applyFont="1" applyFill="1" applyBorder="1" applyAlignment="1">
      <alignment horizontal="center" vertical="center" wrapText="1"/>
    </xf>
    <xf numFmtId="10" fontId="2" fillId="5" borderId="3" xfId="1" applyNumberFormat="1" applyFont="1" applyFill="1" applyBorder="1" applyAlignment="1">
      <alignment horizontal="center" vertical="center" wrapText="1"/>
    </xf>
    <xf numFmtId="9" fontId="2" fillId="0" borderId="8" xfId="2" applyNumberFormat="1" applyFont="1" applyBorder="1" applyAlignment="1">
      <alignment horizontal="center" vertical="center"/>
    </xf>
    <xf numFmtId="10" fontId="5" fillId="5" borderId="8" xfId="2" applyNumberFormat="1" applyFont="1" applyFill="1" applyBorder="1" applyAlignment="1">
      <alignment horizontal="center" vertical="center" wrapText="1"/>
    </xf>
    <xf numFmtId="167" fontId="5" fillId="5" borderId="8" xfId="2" applyNumberFormat="1" applyFont="1" applyFill="1" applyBorder="1" applyAlignment="1">
      <alignment horizontal="center" vertical="center"/>
    </xf>
    <xf numFmtId="0" fontId="14" fillId="7" borderId="8" xfId="4" applyFont="1" applyFill="1" applyBorder="1" applyAlignment="1">
      <alignment horizontal="center" vertical="center"/>
    </xf>
    <xf numFmtId="0" fontId="15" fillId="7" borderId="8" xfId="4" applyFont="1" applyFill="1" applyBorder="1" applyAlignment="1">
      <alignment horizontal="left" vertical="top" wrapText="1"/>
    </xf>
    <xf numFmtId="10" fontId="5" fillId="0" borderId="0" xfId="0" applyNumberFormat="1" applyFont="1"/>
    <xf numFmtId="10" fontId="2" fillId="5" borderId="8" xfId="2" applyNumberFormat="1" applyFont="1" applyFill="1" applyBorder="1" applyAlignment="1">
      <alignment horizontal="center" vertical="center" wrapText="1"/>
    </xf>
    <xf numFmtId="0" fontId="3" fillId="3" borderId="8" xfId="2" applyFont="1" applyFill="1" applyBorder="1" applyAlignment="1">
      <alignment horizontal="center" vertical="center" wrapText="1"/>
    </xf>
    <xf numFmtId="0" fontId="10" fillId="3" borderId="8" xfId="2" applyFont="1" applyFill="1" applyBorder="1" applyAlignment="1">
      <alignment horizontal="center" vertical="center"/>
    </xf>
    <xf numFmtId="0" fontId="3" fillId="3" borderId="8" xfId="2" applyFont="1" applyFill="1" applyBorder="1" applyAlignment="1">
      <alignment horizontal="center" vertical="center"/>
    </xf>
    <xf numFmtId="0" fontId="16" fillId="0" borderId="0" xfId="0" applyFont="1" applyAlignment="1">
      <alignment horizontal="right" wrapText="1"/>
    </xf>
    <xf numFmtId="0" fontId="2" fillId="0" borderId="8" xfId="2" applyFont="1" applyFill="1" applyBorder="1" applyAlignment="1">
      <alignment horizontal="center" vertical="center" wrapText="1"/>
    </xf>
    <xf numFmtId="0" fontId="3" fillId="3" borderId="8"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9" fontId="2" fillId="0" borderId="8" xfId="1" applyFont="1" applyFill="1" applyBorder="1" applyAlignment="1">
      <alignment horizontal="center" vertical="center"/>
    </xf>
    <xf numFmtId="0" fontId="3" fillId="3" borderId="8" xfId="2" applyFont="1" applyFill="1" applyBorder="1" applyAlignment="1">
      <alignment horizontal="center" vertical="center"/>
    </xf>
    <xf numFmtId="1" fontId="2" fillId="0" borderId="9" xfId="2" applyNumberFormat="1" applyFont="1" applyFill="1" applyBorder="1" applyAlignment="1">
      <alignment horizontal="center" vertical="center"/>
    </xf>
    <xf numFmtId="10" fontId="2" fillId="0" borderId="0" xfId="2" applyNumberFormat="1" applyFont="1"/>
    <xf numFmtId="10" fontId="2" fillId="6" borderId="0" xfId="2" applyNumberFormat="1" applyFont="1" applyFill="1"/>
    <xf numFmtId="167" fontId="5" fillId="5" borderId="15" xfId="2" applyNumberFormat="1" applyFont="1" applyFill="1" applyBorder="1" applyAlignment="1">
      <alignment horizontal="center" vertical="center"/>
    </xf>
    <xf numFmtId="0" fontId="2" fillId="0" borderId="8" xfId="0" applyFont="1" applyBorder="1" applyAlignment="1">
      <alignment horizontal="left" vertical="top" wrapText="1"/>
    </xf>
    <xf numFmtId="0" fontId="5" fillId="0" borderId="8" xfId="0" applyFont="1" applyBorder="1" applyAlignment="1">
      <alignment horizontal="center" vertical="center"/>
    </xf>
    <xf numFmtId="0" fontId="3" fillId="3" borderId="8" xfId="2" applyFont="1" applyFill="1" applyBorder="1" applyAlignment="1">
      <alignment horizontal="center" vertical="center"/>
    </xf>
    <xf numFmtId="0" fontId="2" fillId="0" borderId="8" xfId="2" applyFont="1" applyBorder="1" applyAlignment="1">
      <alignment horizontal="center" vertical="center"/>
    </xf>
    <xf numFmtId="0" fontId="2" fillId="0" borderId="0" xfId="2" applyFont="1" applyAlignment="1">
      <alignment horizontal="center"/>
    </xf>
    <xf numFmtId="2" fontId="5" fillId="0" borderId="0" xfId="0" applyNumberFormat="1" applyFont="1"/>
    <xf numFmtId="41" fontId="2" fillId="6" borderId="0" xfId="24" applyFont="1" applyFill="1"/>
    <xf numFmtId="0" fontId="2" fillId="0" borderId="8"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2" fillId="0" borderId="3" xfId="2" applyFont="1" applyBorder="1" applyAlignment="1">
      <alignment horizontal="left" vertical="top" wrapText="1"/>
    </xf>
    <xf numFmtId="10" fontId="2" fillId="5" borderId="9" xfId="2" applyNumberFormat="1" applyFont="1" applyFill="1" applyBorder="1" applyAlignment="1">
      <alignment horizontal="center" vertical="center" wrapText="1"/>
    </xf>
    <xf numFmtId="10" fontId="2" fillId="5" borderId="3" xfId="2" applyNumberFormat="1" applyFont="1" applyFill="1" applyBorder="1" applyAlignment="1">
      <alignment horizontal="center" vertical="center" wrapText="1"/>
    </xf>
    <xf numFmtId="0" fontId="2" fillId="0" borderId="9" xfId="2" applyFont="1" applyFill="1" applyBorder="1" applyAlignment="1">
      <alignment horizontal="center" vertical="center" wrapText="1"/>
    </xf>
    <xf numFmtId="1" fontId="2" fillId="0" borderId="8" xfId="3" applyNumberFormat="1" applyFont="1" applyFill="1" applyBorder="1" applyAlignment="1">
      <alignment horizontal="center" vertical="center"/>
    </xf>
    <xf numFmtId="0" fontId="10" fillId="3" borderId="8" xfId="2" applyFont="1" applyFill="1" applyBorder="1" applyAlignment="1">
      <alignment horizontal="center" vertical="center"/>
    </xf>
    <xf numFmtId="9" fontId="2" fillId="0" borderId="8" xfId="1" applyFont="1" applyFill="1" applyBorder="1" applyAlignment="1">
      <alignment horizontal="center" vertical="center" wrapText="1"/>
    </xf>
    <xf numFmtId="9" fontId="2" fillId="5" borderId="8" xfId="1" applyFont="1" applyFill="1" applyBorder="1" applyAlignment="1">
      <alignment horizontal="center" vertical="center" wrapText="1"/>
    </xf>
    <xf numFmtId="168" fontId="2" fillId="0" borderId="9" xfId="2" applyNumberFormat="1" applyFont="1" applyFill="1" applyBorder="1" applyAlignment="1">
      <alignment horizontal="center" vertical="center"/>
    </xf>
    <xf numFmtId="10" fontId="5" fillId="5" borderId="8" xfId="2" applyNumberFormat="1" applyFont="1" applyFill="1" applyBorder="1" applyAlignment="1">
      <alignment horizontal="center" vertical="center"/>
    </xf>
    <xf numFmtId="10" fontId="5" fillId="0" borderId="0" xfId="0" applyNumberFormat="1" applyFont="1" applyAlignment="1">
      <alignment horizontal="center"/>
    </xf>
    <xf numFmtId="9" fontId="5" fillId="0" borderId="0" xfId="1" applyFont="1" applyAlignment="1">
      <alignment horizontal="center"/>
    </xf>
    <xf numFmtId="0" fontId="5" fillId="0" borderId="0" xfId="0" applyFont="1" applyAlignment="1">
      <alignment horizontal="center" vertical="center"/>
    </xf>
    <xf numFmtId="0" fontId="2" fillId="0" borderId="8" xfId="2" applyFont="1" applyFill="1" applyBorder="1" applyAlignment="1">
      <alignment horizontal="center" vertical="center" wrapText="1"/>
    </xf>
    <xf numFmtId="0" fontId="5" fillId="0" borderId="3" xfId="0" applyFont="1" applyBorder="1" applyAlignment="1">
      <alignment horizontal="center" vertical="center" wrapText="1"/>
    </xf>
    <xf numFmtId="0" fontId="2" fillId="0" borderId="3" xfId="2" applyFont="1" applyFill="1" applyBorder="1" applyAlignment="1">
      <alignment horizontal="center" vertical="center" wrapText="1"/>
    </xf>
    <xf numFmtId="10" fontId="2" fillId="5" borderId="3" xfId="2" applyNumberFormat="1" applyFont="1" applyFill="1" applyBorder="1" applyAlignment="1">
      <alignment horizontal="center" vertical="center" wrapText="1"/>
    </xf>
    <xf numFmtId="9" fontId="2" fillId="0" borderId="8" xfId="1" applyFont="1" applyFill="1" applyBorder="1" applyAlignment="1">
      <alignment horizontal="center" vertical="center"/>
    </xf>
    <xf numFmtId="9" fontId="2" fillId="5" borderId="8" xfId="1" applyFont="1" applyFill="1" applyBorder="1" applyAlignment="1">
      <alignment horizontal="center" vertical="center" wrapText="1"/>
    </xf>
    <xf numFmtId="0" fontId="3" fillId="3" borderId="8" xfId="2" applyFont="1" applyFill="1" applyBorder="1" applyAlignment="1">
      <alignment horizontal="center" vertical="center" wrapText="1"/>
    </xf>
    <xf numFmtId="0" fontId="2" fillId="0" borderId="8"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67" fontId="2" fillId="5" borderId="8" xfId="2" applyNumberFormat="1" applyFont="1" applyFill="1" applyBorder="1" applyAlignment="1">
      <alignment horizontal="center" vertical="center" wrapText="1"/>
    </xf>
    <xf numFmtId="167" fontId="2" fillId="5" borderId="9" xfId="2" applyNumberFormat="1" applyFont="1" applyFill="1" applyBorder="1" applyAlignment="1">
      <alignment horizontal="center" vertical="center" wrapText="1"/>
    </xf>
    <xf numFmtId="0" fontId="5" fillId="0" borderId="8" xfId="2" applyFont="1" applyBorder="1" applyAlignment="1">
      <alignment horizontal="left" vertical="top" wrapText="1"/>
    </xf>
    <xf numFmtId="10" fontId="5" fillId="5" borderId="9" xfId="2" applyNumberFormat="1" applyFont="1" applyFill="1" applyBorder="1" applyAlignment="1">
      <alignment horizontal="center" vertical="center"/>
    </xf>
    <xf numFmtId="10" fontId="2" fillId="5" borderId="9" xfId="1" applyNumberFormat="1" applyFont="1" applyFill="1" applyBorder="1" applyAlignment="1">
      <alignment horizontal="center" vertical="center" wrapText="1"/>
    </xf>
    <xf numFmtId="0" fontId="2" fillId="0" borderId="8" xfId="2" applyFont="1" applyFill="1" applyBorder="1" applyAlignment="1">
      <alignment horizontal="left" vertical="top" wrapText="1"/>
    </xf>
    <xf numFmtId="10" fontId="2" fillId="5" borderId="8" xfId="1" applyNumberFormat="1" applyFont="1" applyFill="1" applyBorder="1" applyAlignment="1">
      <alignment horizontal="center" vertical="center" wrapText="1"/>
    </xf>
    <xf numFmtId="0" fontId="3" fillId="3" borderId="8" xfId="2" applyFont="1" applyFill="1" applyBorder="1" applyAlignment="1">
      <alignment horizontal="center" vertical="center"/>
    </xf>
    <xf numFmtId="1" fontId="2" fillId="0" borderId="8" xfId="2" applyNumberFormat="1" applyFont="1" applyFill="1" applyBorder="1" applyAlignment="1">
      <alignment horizontal="center" vertical="center"/>
    </xf>
    <xf numFmtId="0" fontId="5" fillId="0" borderId="8" xfId="0" applyFont="1" applyBorder="1" applyAlignment="1">
      <alignment horizontal="center" vertical="center" wrapText="1"/>
    </xf>
    <xf numFmtId="0" fontId="5" fillId="6" borderId="8" xfId="0" applyFont="1" applyFill="1" applyBorder="1" applyAlignment="1">
      <alignment horizontal="left" vertical="top" wrapText="1"/>
    </xf>
    <xf numFmtId="0" fontId="2" fillId="0" borderId="8" xfId="2" applyFont="1" applyFill="1" applyBorder="1" applyAlignment="1">
      <alignment horizontal="center" vertical="center" wrapText="1"/>
    </xf>
    <xf numFmtId="0" fontId="2" fillId="0" borderId="8" xfId="2" applyFont="1" applyFill="1" applyBorder="1" applyAlignment="1">
      <alignment horizontal="center" vertical="center" wrapText="1"/>
    </xf>
    <xf numFmtId="2" fontId="2" fillId="0" borderId="8" xfId="2" applyNumberFormat="1" applyFont="1" applyFill="1" applyBorder="1" applyAlignment="1">
      <alignment horizontal="center" vertical="center"/>
    </xf>
    <xf numFmtId="3" fontId="2" fillId="0" borderId="8" xfId="2" applyNumberFormat="1" applyFont="1" applyFill="1" applyBorder="1" applyAlignment="1">
      <alignment horizontal="center" vertical="center"/>
    </xf>
    <xf numFmtId="0" fontId="2" fillId="0" borderId="8"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5" fillId="0" borderId="8" xfId="2"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9" fontId="2" fillId="5" borderId="8" xfId="2" applyNumberFormat="1" applyFont="1" applyFill="1" applyBorder="1" applyAlignment="1">
      <alignment horizontal="center" vertical="center" wrapText="1"/>
    </xf>
    <xf numFmtId="1" fontId="2" fillId="0" borderId="9" xfId="24" applyNumberFormat="1" applyFont="1" applyFill="1" applyBorder="1" applyAlignment="1">
      <alignment horizontal="center" vertical="center"/>
    </xf>
    <xf numFmtId="0" fontId="5" fillId="0" borderId="14" xfId="0" applyFont="1" applyBorder="1" applyAlignment="1">
      <alignment horizontal="right"/>
    </xf>
    <xf numFmtId="0" fontId="5" fillId="0" borderId="0" xfId="0" applyFont="1" applyBorder="1" applyAlignment="1">
      <alignment horizontal="right"/>
    </xf>
    <xf numFmtId="0" fontId="5" fillId="0" borderId="4" xfId="0" applyFont="1" applyBorder="1" applyAlignment="1">
      <alignment horizontal="right"/>
    </xf>
    <xf numFmtId="0" fontId="2" fillId="0" borderId="14" xfId="2" applyFont="1" applyBorder="1" applyAlignment="1">
      <alignment horizontal="center"/>
    </xf>
    <xf numFmtId="0" fontId="2" fillId="0" borderId="0" xfId="2" applyFont="1" applyBorder="1" applyAlignment="1">
      <alignment horizontal="center"/>
    </xf>
    <xf numFmtId="0" fontId="2" fillId="0" borderId="4" xfId="2" applyFont="1" applyBorder="1" applyAlignment="1">
      <alignment horizontal="center"/>
    </xf>
    <xf numFmtId="0" fontId="3" fillId="0" borderId="14" xfId="2" applyFont="1" applyBorder="1" applyAlignment="1">
      <alignment horizontal="center" vertical="top" wrapText="1"/>
    </xf>
    <xf numFmtId="0" fontId="3" fillId="0" borderId="0" xfId="2" applyFont="1" applyBorder="1" applyAlignment="1">
      <alignment horizontal="center" vertical="top" wrapText="1"/>
    </xf>
    <xf numFmtId="0" fontId="3" fillId="0" borderId="4" xfId="2" applyFont="1" applyBorder="1" applyAlignment="1">
      <alignment horizontal="center" vertical="top" wrapText="1"/>
    </xf>
    <xf numFmtId="0" fontId="17" fillId="7" borderId="3" xfId="4" applyFont="1" applyFill="1" applyBorder="1" applyAlignment="1">
      <alignment vertical="center" wrapText="1"/>
    </xf>
    <xf numFmtId="9" fontId="2" fillId="5" borderId="9" xfId="1" applyNumberFormat="1" applyFont="1" applyFill="1" applyBorder="1" applyAlignment="1">
      <alignment horizontal="center" vertical="center" wrapText="1"/>
    </xf>
    <xf numFmtId="0" fontId="5" fillId="0" borderId="8" xfId="2" applyFont="1" applyBorder="1" applyAlignment="1">
      <alignment vertical="top" wrapText="1"/>
    </xf>
    <xf numFmtId="0" fontId="2" fillId="0" borderId="8" xfId="2" applyFont="1" applyFill="1" applyBorder="1" applyAlignment="1">
      <alignment horizontal="center" vertical="center" wrapText="1"/>
    </xf>
    <xf numFmtId="0" fontId="4" fillId="4" borderId="13" xfId="8" applyFont="1" applyFill="1" applyBorder="1" applyAlignment="1">
      <alignment horizontal="center" vertical="center" wrapText="1"/>
    </xf>
    <xf numFmtId="0" fontId="4" fillId="4" borderId="18" xfId="8" applyFont="1" applyFill="1" applyBorder="1" applyAlignment="1">
      <alignment horizontal="center" vertical="center" wrapText="1"/>
    </xf>
    <xf numFmtId="167" fontId="14" fillId="8" borderId="3" xfId="5" applyNumberFormat="1" applyFont="1" applyFill="1" applyBorder="1" applyAlignment="1">
      <alignment horizontal="center" vertical="center"/>
    </xf>
    <xf numFmtId="167" fontId="14" fillId="8" borderId="8" xfId="5" applyNumberFormat="1" applyFont="1" applyFill="1" applyBorder="1" applyAlignment="1">
      <alignment horizontal="center" vertical="center"/>
    </xf>
    <xf numFmtId="0" fontId="4" fillId="4" borderId="12" xfId="4" applyFont="1" applyFill="1" applyBorder="1" applyAlignment="1">
      <alignment horizontal="center" vertical="center"/>
    </xf>
    <xf numFmtId="167" fontId="2" fillId="5" borderId="8" xfId="1" applyNumberFormat="1" applyFont="1" applyFill="1" applyBorder="1" applyAlignment="1">
      <alignment horizontal="center" vertical="center" wrapText="1"/>
    </xf>
    <xf numFmtId="10" fontId="3" fillId="4" borderId="8" xfId="2" applyNumberFormat="1" applyFont="1" applyFill="1" applyBorder="1" applyAlignment="1">
      <alignment horizontal="center" vertical="center"/>
    </xf>
    <xf numFmtId="0" fontId="2" fillId="4" borderId="8" xfId="2" applyFont="1" applyFill="1" applyBorder="1" applyAlignment="1">
      <alignment horizontal="center"/>
    </xf>
    <xf numFmtId="9" fontId="11" fillId="4" borderId="8" xfId="0" applyNumberFormat="1" applyFont="1" applyFill="1" applyBorder="1" applyAlignment="1">
      <alignment horizontal="center" vertical="center"/>
    </xf>
    <xf numFmtId="0" fontId="5" fillId="4" borderId="8" xfId="0" applyFont="1" applyFill="1" applyBorder="1" applyAlignment="1">
      <alignment horizontal="center"/>
    </xf>
    <xf numFmtId="10" fontId="3" fillId="4" borderId="3" xfId="1" applyNumberFormat="1" applyFont="1" applyFill="1" applyBorder="1" applyAlignment="1">
      <alignment horizontal="center" vertical="center" wrapText="1"/>
    </xf>
    <xf numFmtId="9" fontId="3" fillId="4" borderId="8" xfId="2" applyNumberFormat="1" applyFont="1" applyFill="1" applyBorder="1" applyAlignment="1">
      <alignment horizontal="center" vertical="center"/>
    </xf>
    <xf numFmtId="0" fontId="2" fillId="4" borderId="2" xfId="2" applyFont="1" applyFill="1" applyBorder="1" applyAlignment="1">
      <alignment horizontal="center"/>
    </xf>
    <xf numFmtId="167" fontId="3" fillId="4" borderId="8" xfId="2" applyNumberFormat="1" applyFont="1" applyFill="1" applyBorder="1" applyAlignment="1">
      <alignment horizontal="center" vertical="center"/>
    </xf>
    <xf numFmtId="167" fontId="11" fillId="4" borderId="8" xfId="0" applyNumberFormat="1" applyFont="1" applyFill="1" applyBorder="1" applyAlignment="1">
      <alignment horizontal="center" vertical="center"/>
    </xf>
    <xf numFmtId="10" fontId="2" fillId="5" borderId="8" xfId="2" applyNumberFormat="1"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9" fontId="2" fillId="0" borderId="3" xfId="1" applyFont="1" applyFill="1" applyBorder="1" applyAlignment="1">
      <alignment horizontal="center" vertical="center"/>
    </xf>
    <xf numFmtId="9" fontId="2" fillId="0" borderId="8" xfId="1" applyNumberFormat="1" applyFont="1" applyFill="1" applyBorder="1" applyAlignment="1">
      <alignment horizontal="center" vertical="center" wrapText="1"/>
    </xf>
    <xf numFmtId="0" fontId="2" fillId="0" borderId="9"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41" fontId="2" fillId="0" borderId="9" xfId="24" applyFont="1" applyFill="1" applyBorder="1" applyAlignment="1">
      <alignment horizontal="center" vertical="center"/>
    </xf>
    <xf numFmtId="0" fontId="2" fillId="0" borderId="9" xfId="2"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167" fontId="2" fillId="5" borderId="9" xfId="2" applyNumberFormat="1" applyFont="1" applyFill="1" applyBorder="1" applyAlignment="1">
      <alignment horizontal="center" vertical="center" wrapText="1"/>
    </xf>
    <xf numFmtId="0" fontId="3" fillId="3" borderId="8" xfId="2" applyFont="1" applyFill="1" applyBorder="1" applyAlignment="1">
      <alignment horizontal="center" vertical="center" wrapText="1"/>
    </xf>
    <xf numFmtId="0" fontId="2" fillId="0" borderId="9" xfId="2"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0" fontId="2" fillId="5" borderId="3" xfId="2" applyNumberFormat="1"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3" fillId="3" borderId="8" xfId="2" applyFont="1" applyFill="1" applyBorder="1" applyAlignment="1">
      <alignment horizontal="center" vertical="center"/>
    </xf>
    <xf numFmtId="167" fontId="2" fillId="5" borderId="9" xfId="2" applyNumberFormat="1" applyFont="1" applyFill="1" applyBorder="1" applyAlignment="1">
      <alignment horizontal="center" vertical="center" wrapText="1"/>
    </xf>
    <xf numFmtId="1" fontId="2" fillId="0" borderId="8" xfId="1" applyNumberFormat="1" applyFont="1" applyFill="1" applyBorder="1" applyAlignment="1">
      <alignment horizontal="center" vertical="center"/>
    </xf>
    <xf numFmtId="9" fontId="2" fillId="0" borderId="3" xfId="1" applyNumberFormat="1" applyFont="1" applyFill="1" applyBorder="1" applyAlignment="1">
      <alignment horizontal="center" vertical="center" wrapText="1"/>
    </xf>
    <xf numFmtId="0" fontId="2" fillId="0" borderId="8" xfId="1" applyNumberFormat="1" applyFont="1" applyFill="1" applyBorder="1" applyAlignment="1">
      <alignment horizontal="center" vertical="center" wrapText="1"/>
    </xf>
    <xf numFmtId="0" fontId="2" fillId="0" borderId="9" xfId="1" applyNumberFormat="1" applyFont="1" applyFill="1" applyBorder="1" applyAlignment="1">
      <alignment horizontal="center" vertical="center" wrapText="1"/>
    </xf>
    <xf numFmtId="42" fontId="2" fillId="0" borderId="8" xfId="25" applyFont="1" applyFill="1" applyBorder="1" applyAlignment="1">
      <alignment horizontal="center" vertical="center"/>
    </xf>
    <xf numFmtId="10" fontId="5" fillId="0" borderId="3" xfId="0" applyNumberFormat="1"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9" fontId="2" fillId="5" borderId="9" xfId="2" applyNumberFormat="1" applyFont="1" applyFill="1" applyBorder="1" applyAlignment="1">
      <alignment horizontal="center" vertical="center" wrapText="1"/>
    </xf>
    <xf numFmtId="9" fontId="5" fillId="0" borderId="8" xfId="1" applyFont="1" applyFill="1" applyBorder="1" applyAlignment="1">
      <alignment horizontal="center" vertical="center" wrapText="1"/>
    </xf>
    <xf numFmtId="0" fontId="2" fillId="0" borderId="8" xfId="2" applyBorder="1" applyAlignment="1">
      <alignment horizontal="left" vertical="top" wrapText="1"/>
    </xf>
    <xf numFmtId="0" fontId="2" fillId="0" borderId="9" xfId="2" applyBorder="1" applyAlignment="1">
      <alignment horizontal="left" vertical="top" wrapText="1"/>
    </xf>
    <xf numFmtId="0" fontId="2" fillId="0" borderId="3" xfId="2" applyBorder="1" applyAlignment="1">
      <alignment horizontal="left" vertical="top" wrapText="1"/>
    </xf>
    <xf numFmtId="9" fontId="2" fillId="6" borderId="8" xfId="1" applyFont="1" applyFill="1" applyBorder="1" applyAlignment="1">
      <alignment horizontal="center" vertical="center"/>
    </xf>
    <xf numFmtId="10" fontId="2" fillId="5" borderId="8" xfId="2" applyNumberFormat="1" applyFont="1" applyFill="1" applyBorder="1" applyAlignment="1">
      <alignment horizontal="center" vertical="center" wrapText="1"/>
    </xf>
    <xf numFmtId="42" fontId="5" fillId="0" borderId="9" xfId="25" applyFont="1" applyBorder="1" applyAlignment="1">
      <alignment vertical="center"/>
    </xf>
    <xf numFmtId="9" fontId="2" fillId="0" borderId="9" xfId="1" applyFont="1" applyFill="1" applyBorder="1" applyAlignment="1">
      <alignment horizontal="center" vertical="center"/>
    </xf>
    <xf numFmtId="9" fontId="2" fillId="0" borderId="8" xfId="1" applyNumberFormat="1" applyFont="1" applyFill="1" applyBorder="1" applyAlignment="1">
      <alignment horizontal="center" vertical="center"/>
    </xf>
    <xf numFmtId="168" fontId="2" fillId="0" borderId="9" xfId="2" applyNumberFormat="1" applyBorder="1" applyAlignment="1">
      <alignment horizontal="center" vertical="center"/>
    </xf>
    <xf numFmtId="0" fontId="2" fillId="0" borderId="8" xfId="2" applyBorder="1" applyAlignment="1">
      <alignment vertical="top" wrapText="1"/>
    </xf>
    <xf numFmtId="10" fontId="2" fillId="0" borderId="8" xfId="2" applyNumberFormat="1" applyBorder="1" applyAlignment="1">
      <alignment horizontal="left" vertical="top" wrapText="1"/>
    </xf>
    <xf numFmtId="9" fontId="6" fillId="4" borderId="8" xfId="8"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0" borderId="9"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8" xfId="2" applyFont="1" applyFill="1" applyBorder="1" applyAlignment="1">
      <alignment horizontal="center" vertical="center" wrapText="1"/>
    </xf>
    <xf numFmtId="10" fontId="2" fillId="5" borderId="3" xfId="2" applyNumberFormat="1"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2" fillId="0" borderId="8" xfId="2" applyFont="1" applyFill="1" applyBorder="1" applyAlignment="1">
      <alignment horizontal="center" vertical="center" wrapText="1"/>
    </xf>
    <xf numFmtId="1" fontId="2" fillId="0" borderId="8" xfId="9" applyNumberFormat="1" applyFont="1" applyFill="1" applyBorder="1" applyAlignment="1">
      <alignment horizontal="center" vertical="center"/>
    </xf>
    <xf numFmtId="9" fontId="2" fillId="0" borderId="9" xfId="1" applyNumberFormat="1" applyFont="1" applyFill="1" applyBorder="1" applyAlignment="1">
      <alignment horizontal="center" vertical="center" wrapText="1"/>
    </xf>
    <xf numFmtId="0" fontId="2" fillId="0" borderId="8" xfId="2" applyBorder="1" applyAlignment="1">
      <alignment horizontal="center" vertical="center" wrapText="1"/>
    </xf>
    <xf numFmtId="9" fontId="14" fillId="8" borderId="3" xfId="5" applyNumberFormat="1" applyFont="1" applyFill="1" applyBorder="1" applyAlignment="1">
      <alignment horizontal="center" vertical="center"/>
    </xf>
    <xf numFmtId="9" fontId="14" fillId="8" borderId="8" xfId="5" applyNumberFormat="1" applyFont="1" applyFill="1" applyBorder="1" applyAlignment="1">
      <alignment horizontal="center" vertical="center"/>
    </xf>
    <xf numFmtId="170" fontId="7" fillId="6" borderId="0" xfId="4" applyNumberFormat="1" applyFill="1"/>
    <xf numFmtId="0" fontId="2" fillId="0" borderId="9" xfId="2" applyBorder="1" applyAlignment="1">
      <alignment horizontal="center" vertical="center" wrapText="1"/>
    </xf>
    <xf numFmtId="10" fontId="2" fillId="5" borderId="8" xfId="2" applyNumberFormat="1" applyFont="1" applyFill="1" applyBorder="1" applyAlignment="1">
      <alignment horizontal="center" vertical="center" wrapText="1"/>
    </xf>
    <xf numFmtId="0" fontId="2" fillId="0" borderId="3" xfId="2" applyBorder="1" applyAlignment="1">
      <alignment horizontal="left" vertical="center" wrapText="1"/>
    </xf>
    <xf numFmtId="0" fontId="2" fillId="0" borderId="8" xfId="2" applyBorder="1" applyAlignment="1">
      <alignment horizontal="left" vertical="center" wrapText="1"/>
    </xf>
    <xf numFmtId="0" fontId="5" fillId="0" borderId="23" xfId="0" applyFont="1" applyBorder="1" applyAlignment="1">
      <alignment vertical="top" wrapText="1"/>
    </xf>
    <xf numFmtId="0" fontId="5" fillId="0" borderId="23" xfId="0" applyFont="1" applyBorder="1" applyAlignment="1">
      <alignment horizontal="left" vertical="top" wrapText="1"/>
    </xf>
    <xf numFmtId="0" fontId="21" fillId="0" borderId="23" xfId="0" applyFont="1" applyBorder="1" applyAlignment="1">
      <alignment vertical="top" wrapText="1"/>
    </xf>
    <xf numFmtId="0" fontId="21" fillId="0" borderId="25" xfId="0" applyFont="1" applyBorder="1" applyAlignment="1">
      <alignment vertical="top" wrapText="1"/>
    </xf>
    <xf numFmtId="3" fontId="2" fillId="0" borderId="8" xfId="2" applyNumberFormat="1" applyBorder="1" applyAlignment="1">
      <alignment horizontal="center" vertical="center"/>
    </xf>
    <xf numFmtId="2" fontId="2" fillId="0" borderId="8" xfId="2" applyNumberFormat="1" applyBorder="1" applyAlignment="1">
      <alignment horizontal="center" vertical="center"/>
    </xf>
    <xf numFmtId="1" fontId="2" fillId="0" borderId="8" xfId="2" applyNumberFormat="1" applyBorder="1" applyAlignment="1">
      <alignment horizontal="center" vertical="center"/>
    </xf>
    <xf numFmtId="41" fontId="2" fillId="0" borderId="8" xfId="24" applyFont="1" applyBorder="1" applyAlignment="1">
      <alignment horizontal="center" vertical="center"/>
    </xf>
    <xf numFmtId="3" fontId="2" fillId="0" borderId="9" xfId="2" applyNumberFormat="1" applyBorder="1" applyAlignment="1">
      <alignment horizontal="center" vertical="center"/>
    </xf>
    <xf numFmtId="0" fontId="22" fillId="0" borderId="0" xfId="0" applyFont="1" applyAlignment="1">
      <alignment horizontal="center" vertical="center"/>
    </xf>
    <xf numFmtId="10" fontId="2" fillId="0" borderId="15" xfId="1" applyNumberFormat="1" applyFont="1" applyFill="1" applyBorder="1" applyAlignment="1">
      <alignment horizontal="center" vertical="center" wrapText="1"/>
    </xf>
    <xf numFmtId="10" fontId="5" fillId="0" borderId="5" xfId="1" applyNumberFormat="1" applyFont="1" applyFill="1" applyBorder="1" applyAlignment="1">
      <alignment horizontal="center" vertical="center" wrapText="1"/>
    </xf>
    <xf numFmtId="10" fontId="5" fillId="0" borderId="8" xfId="1" applyNumberFormat="1" applyFont="1" applyFill="1" applyBorder="1" applyAlignment="1">
      <alignment horizontal="center" vertical="center" wrapText="1"/>
    </xf>
    <xf numFmtId="10" fontId="2" fillId="0" borderId="20" xfId="1" applyNumberFormat="1" applyFont="1" applyFill="1" applyBorder="1" applyAlignment="1">
      <alignment horizontal="center" vertical="center" wrapText="1"/>
    </xf>
    <xf numFmtId="0" fontId="0" fillId="0" borderId="8" xfId="0" applyBorder="1" applyAlignment="1">
      <alignment horizontal="center" vertical="center" wrapText="1"/>
    </xf>
    <xf numFmtId="9" fontId="2" fillId="0" borderId="8" xfId="2" applyNumberFormat="1" applyBorder="1" applyAlignment="1">
      <alignment horizontal="center" vertical="center"/>
    </xf>
    <xf numFmtId="0" fontId="2" fillId="6" borderId="9" xfId="2" applyFill="1" applyBorder="1" applyAlignment="1">
      <alignment horizontal="left" vertical="top" wrapText="1"/>
    </xf>
    <xf numFmtId="1" fontId="2" fillId="0" borderId="9" xfId="2" applyNumberFormat="1" applyBorder="1" applyAlignment="1">
      <alignment horizontal="center" vertical="center"/>
    </xf>
    <xf numFmtId="9" fontId="3" fillId="4" borderId="2" xfId="2" applyNumberFormat="1" applyFont="1" applyFill="1" applyBorder="1" applyAlignment="1">
      <alignment horizontal="center" vertical="center"/>
    </xf>
    <xf numFmtId="3" fontId="5" fillId="0" borderId="8" xfId="0" applyNumberFormat="1" applyFont="1" applyBorder="1" applyAlignment="1">
      <alignment horizontal="center" vertical="center"/>
    </xf>
    <xf numFmtId="168" fontId="5" fillId="0" borderId="8" xfId="0" applyNumberFormat="1" applyFont="1" applyBorder="1" applyAlignment="1">
      <alignment horizontal="center" vertical="center"/>
    </xf>
    <xf numFmtId="10" fontId="2" fillId="5" borderId="8" xfId="2" applyNumberFormat="1" applyFont="1" applyFill="1" applyBorder="1" applyAlignment="1">
      <alignment horizontal="center" vertical="center" wrapText="1"/>
    </xf>
    <xf numFmtId="9" fontId="2" fillId="0" borderId="9" xfId="24" applyNumberFormat="1" applyFont="1" applyFill="1" applyBorder="1" applyAlignment="1">
      <alignment horizontal="center" vertical="center"/>
    </xf>
    <xf numFmtId="167" fontId="2" fillId="5" borderId="9" xfId="1" applyNumberFormat="1" applyFont="1" applyFill="1" applyBorder="1" applyAlignment="1">
      <alignment horizontal="center" vertical="center" wrapText="1"/>
    </xf>
    <xf numFmtId="167" fontId="2" fillId="5" borderId="8" xfId="2" applyNumberFormat="1" applyFill="1" applyBorder="1" applyAlignment="1">
      <alignment horizontal="center" vertical="center" wrapText="1"/>
    </xf>
    <xf numFmtId="0" fontId="5" fillId="6" borderId="8" xfId="0" applyFont="1" applyFill="1" applyBorder="1" applyAlignment="1">
      <alignment horizontal="left" vertical="center" wrapText="1"/>
    </xf>
    <xf numFmtId="9" fontId="2" fillId="0" borderId="3" xfId="1" applyFont="1" applyFill="1" applyBorder="1" applyAlignment="1">
      <alignment horizontal="center" vertical="center" wrapText="1"/>
    </xf>
    <xf numFmtId="10" fontId="5" fillId="0" borderId="3" xfId="0" applyNumberFormat="1" applyFont="1" applyBorder="1" applyAlignment="1">
      <alignment horizontal="center" vertical="center" wrapText="1"/>
    </xf>
    <xf numFmtId="0" fontId="9" fillId="4" borderId="8" xfId="0" applyFont="1" applyFill="1" applyBorder="1" applyAlignment="1">
      <alignment horizontal="center" wrapText="1"/>
    </xf>
    <xf numFmtId="0" fontId="15" fillId="7" borderId="17" xfId="4" applyFont="1" applyFill="1" applyBorder="1" applyAlignment="1">
      <alignment horizontal="left" vertical="center" wrapText="1"/>
    </xf>
    <xf numFmtId="0" fontId="15" fillId="7" borderId="7" xfId="4" applyFont="1" applyFill="1" applyBorder="1" applyAlignment="1">
      <alignment horizontal="left" vertical="center" wrapText="1"/>
    </xf>
    <xf numFmtId="0" fontId="15" fillId="7" borderId="3" xfId="4" applyFont="1" applyFill="1" applyBorder="1" applyAlignment="1">
      <alignment horizontal="left" vertical="center" wrapText="1"/>
    </xf>
    <xf numFmtId="0" fontId="14" fillId="7" borderId="17" xfId="4" applyFont="1" applyFill="1" applyBorder="1" applyAlignment="1">
      <alignment horizontal="center" vertical="center"/>
    </xf>
    <xf numFmtId="0" fontId="14" fillId="7" borderId="7" xfId="4" applyFont="1" applyFill="1" applyBorder="1" applyAlignment="1">
      <alignment horizontal="center" vertical="center"/>
    </xf>
    <xf numFmtId="0" fontId="14" fillId="7" borderId="3" xfId="4" applyFont="1" applyFill="1" applyBorder="1" applyAlignment="1">
      <alignment horizontal="center" vertical="center"/>
    </xf>
    <xf numFmtId="0" fontId="8" fillId="4" borderId="1" xfId="4" applyFont="1" applyFill="1" applyBorder="1" applyAlignment="1">
      <alignment horizontal="center" vertical="center"/>
    </xf>
    <xf numFmtId="0" fontId="8" fillId="4" borderId="10" xfId="4" applyFont="1" applyFill="1" applyBorder="1" applyAlignment="1">
      <alignment horizontal="center" vertical="center"/>
    </xf>
    <xf numFmtId="0" fontId="8" fillId="4" borderId="19" xfId="4" applyFont="1" applyFill="1" applyBorder="1" applyAlignment="1">
      <alignment horizontal="center" vertical="center"/>
    </xf>
    <xf numFmtId="0" fontId="6" fillId="4" borderId="15" xfId="4" applyFont="1" applyFill="1" applyBorder="1" applyAlignment="1">
      <alignment horizontal="center" vertical="center"/>
    </xf>
    <xf numFmtId="0" fontId="6" fillId="4" borderId="16" xfId="4" applyFont="1" applyFill="1" applyBorder="1" applyAlignment="1">
      <alignment horizontal="center" vertical="center"/>
    </xf>
    <xf numFmtId="0" fontId="6" fillId="4" borderId="2" xfId="4" applyFont="1" applyFill="1" applyBorder="1" applyAlignment="1">
      <alignment horizontal="center" vertical="center"/>
    </xf>
    <xf numFmtId="0" fontId="3" fillId="4" borderId="15" xfId="2" applyFont="1" applyFill="1" applyBorder="1" applyAlignment="1">
      <alignment horizontal="right" vertical="center" wrapText="1"/>
    </xf>
    <xf numFmtId="0" fontId="3" fillId="4" borderId="16" xfId="2" applyFont="1" applyFill="1" applyBorder="1" applyAlignment="1">
      <alignment horizontal="right" vertical="center" wrapText="1"/>
    </xf>
    <xf numFmtId="0" fontId="3" fillId="4" borderId="2" xfId="2" applyFont="1" applyFill="1" applyBorder="1" applyAlignment="1">
      <alignment horizontal="right" vertical="center" wrapText="1"/>
    </xf>
    <xf numFmtId="0" fontId="3" fillId="3" borderId="15" xfId="2" applyFont="1" applyFill="1" applyBorder="1" applyAlignment="1">
      <alignment horizontal="center" vertical="center" wrapText="1"/>
    </xf>
    <xf numFmtId="0" fontId="3" fillId="3" borderId="16"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5" borderId="8"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2" fillId="0" borderId="8" xfId="2" applyFont="1" applyBorder="1" applyAlignment="1">
      <alignment wrapText="1"/>
    </xf>
    <xf numFmtId="0" fontId="5" fillId="0" borderId="9"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2" fillId="0" borderId="7" xfId="2" applyFont="1" applyFill="1" applyBorder="1" applyAlignment="1">
      <alignment horizontal="center" vertical="center" wrapText="1"/>
    </xf>
    <xf numFmtId="0" fontId="5" fillId="0" borderId="15" xfId="0" applyFont="1" applyBorder="1" applyAlignment="1">
      <alignment horizontal="center"/>
    </xf>
    <xf numFmtId="0" fontId="5" fillId="0" borderId="16" xfId="0" applyFont="1" applyBorder="1" applyAlignment="1">
      <alignment horizontal="center"/>
    </xf>
    <xf numFmtId="0" fontId="5" fillId="0" borderId="2" xfId="0" applyFont="1" applyBorder="1" applyAlignment="1">
      <alignment horizontal="center"/>
    </xf>
    <xf numFmtId="0" fontId="5" fillId="0" borderId="8" xfId="0" applyFont="1" applyBorder="1" applyAlignment="1">
      <alignment horizontal="center"/>
    </xf>
    <xf numFmtId="0" fontId="3" fillId="2" borderId="8" xfId="2" applyFont="1" applyFill="1" applyBorder="1" applyAlignment="1">
      <alignment horizontal="center" vertical="center" wrapText="1" shrinkToFit="1"/>
    </xf>
    <xf numFmtId="0" fontId="3" fillId="0" borderId="8" xfId="2" applyFont="1" applyBorder="1" applyAlignment="1">
      <alignment horizontal="left" vertical="center" wrapText="1"/>
    </xf>
    <xf numFmtId="0" fontId="18" fillId="0" borderId="20" xfId="0" applyFont="1" applyBorder="1" applyAlignment="1">
      <alignment horizontal="center" vertical="center"/>
    </xf>
    <xf numFmtId="0" fontId="18" fillId="0" borderId="14" xfId="0" applyFont="1" applyBorder="1" applyAlignment="1">
      <alignment horizontal="center" vertical="center"/>
    </xf>
    <xf numFmtId="0" fontId="18" fillId="0" borderId="11"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8" fillId="0" borderId="22"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3" fillId="4" borderId="15" xfId="2" applyFont="1" applyFill="1" applyBorder="1" applyAlignment="1">
      <alignment horizontal="center" vertical="center" wrapText="1"/>
    </xf>
    <xf numFmtId="0" fontId="3" fillId="4" borderId="16"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18" fillId="0" borderId="8" xfId="0" applyFont="1" applyBorder="1" applyAlignment="1">
      <alignment horizontal="center" vertical="center"/>
    </xf>
    <xf numFmtId="0" fontId="3" fillId="2" borderId="3" xfId="2" applyFont="1" applyFill="1" applyBorder="1" applyAlignment="1">
      <alignment horizontal="center" vertical="center" wrapText="1" shrinkToFit="1"/>
    </xf>
    <xf numFmtId="0" fontId="3" fillId="3" borderId="4" xfId="2" applyFont="1" applyFill="1" applyBorder="1" applyAlignment="1">
      <alignment horizontal="center" vertical="center" wrapText="1"/>
    </xf>
    <xf numFmtId="0" fontId="3" fillId="3" borderId="5" xfId="2" applyFont="1" applyFill="1" applyBorder="1" applyAlignment="1">
      <alignment horizontal="center" vertical="center" wrapText="1"/>
    </xf>
    <xf numFmtId="0" fontId="3" fillId="4" borderId="8" xfId="2" applyFont="1" applyFill="1" applyBorder="1" applyAlignment="1">
      <alignment horizontal="right" vertical="center" wrapText="1"/>
    </xf>
    <xf numFmtId="0" fontId="3" fillId="5" borderId="9" xfId="2" applyFont="1" applyFill="1" applyBorder="1" applyAlignment="1">
      <alignment horizontal="center" vertical="center" wrapText="1"/>
    </xf>
    <xf numFmtId="0" fontId="3" fillId="5" borderId="3"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9" xfId="2" applyFont="1" applyBorder="1" applyAlignment="1">
      <alignment horizontal="center" vertical="center" wrapText="1"/>
    </xf>
    <xf numFmtId="0" fontId="2" fillId="0" borderId="7" xfId="2" applyFont="1" applyBorder="1" applyAlignment="1">
      <alignment horizontal="center" vertical="center" wrapText="1"/>
    </xf>
    <xf numFmtId="0" fontId="3" fillId="3" borderId="9" xfId="2" applyFont="1" applyFill="1" applyBorder="1" applyAlignment="1">
      <alignment horizontal="center" vertical="center" wrapText="1"/>
    </xf>
    <xf numFmtId="0" fontId="3" fillId="3" borderId="3" xfId="2"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0" fontId="2" fillId="5" borderId="7" xfId="2" applyNumberFormat="1" applyFont="1" applyFill="1" applyBorder="1" applyAlignment="1">
      <alignment horizontal="center" vertical="center" wrapText="1"/>
    </xf>
    <xf numFmtId="0" fontId="5" fillId="0" borderId="8" xfId="2" applyFont="1" applyFill="1" applyBorder="1" applyAlignment="1">
      <alignment horizontal="center" vertical="center" wrapText="1"/>
    </xf>
    <xf numFmtId="0" fontId="3" fillId="0" borderId="8" xfId="2" applyFont="1" applyBorder="1" applyAlignment="1">
      <alignment horizontal="center" vertical="center" wrapText="1"/>
    </xf>
    <xf numFmtId="0" fontId="2" fillId="0" borderId="8" xfId="2" applyBorder="1" applyAlignment="1">
      <alignment vertical="center" wrapText="1"/>
    </xf>
    <xf numFmtId="0" fontId="2" fillId="0" borderId="15" xfId="2" applyFont="1" applyBorder="1" applyAlignment="1">
      <alignment horizontal="center"/>
    </xf>
    <xf numFmtId="0" fontId="2" fillId="0" borderId="16" xfId="2" applyFont="1" applyBorder="1" applyAlignment="1">
      <alignment horizontal="center"/>
    </xf>
    <xf numFmtId="0" fontId="2" fillId="0" borderId="2" xfId="2" applyFont="1" applyBorder="1" applyAlignment="1">
      <alignment horizontal="center"/>
    </xf>
    <xf numFmtId="0" fontId="19" fillId="0" borderId="14"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10" fillId="3" borderId="8" xfId="2" applyFont="1" applyFill="1" applyBorder="1" applyAlignment="1">
      <alignment horizontal="center" vertical="center"/>
    </xf>
    <xf numFmtId="0" fontId="5" fillId="0" borderId="3" xfId="2" applyFont="1" applyFill="1" applyBorder="1" applyAlignment="1">
      <alignment horizontal="center" vertical="center" wrapText="1"/>
    </xf>
    <xf numFmtId="0" fontId="11" fillId="0" borderId="24" xfId="0" applyFont="1" applyBorder="1" applyAlignment="1">
      <alignment horizontal="center" vertical="center" wrapText="1"/>
    </xf>
    <xf numFmtId="0" fontId="20" fillId="0" borderId="25" xfId="0" applyFont="1" applyBorder="1"/>
    <xf numFmtId="0" fontId="3" fillId="4" borderId="26" xfId="2" applyFont="1" applyFill="1" applyBorder="1" applyAlignment="1">
      <alignment horizontal="center" vertical="center" wrapText="1"/>
    </xf>
    <xf numFmtId="0" fontId="3" fillId="4" borderId="28" xfId="2" applyFont="1" applyFill="1" applyBorder="1" applyAlignment="1">
      <alignment horizontal="center" vertical="center" wrapText="1"/>
    </xf>
    <xf numFmtId="0" fontId="3" fillId="4" borderId="27" xfId="2" applyFont="1" applyFill="1" applyBorder="1" applyAlignment="1">
      <alignment horizontal="center" vertical="center" wrapText="1"/>
    </xf>
    <xf numFmtId="0" fontId="2" fillId="0" borderId="3" xfId="2" applyFont="1" applyFill="1" applyBorder="1" applyAlignment="1">
      <alignment horizontal="center" vertical="center" wrapText="1"/>
    </xf>
    <xf numFmtId="167" fontId="2" fillId="5" borderId="9" xfId="2" applyNumberFormat="1" applyFont="1" applyFill="1" applyBorder="1" applyAlignment="1">
      <alignment horizontal="center" vertical="center" wrapText="1"/>
    </xf>
    <xf numFmtId="167" fontId="2" fillId="5" borderId="7" xfId="2" applyNumberFormat="1" applyFont="1" applyFill="1" applyBorder="1" applyAlignment="1">
      <alignment horizontal="center" vertical="center" wrapText="1"/>
    </xf>
    <xf numFmtId="167" fontId="2" fillId="5" borderId="3" xfId="2" applyNumberFormat="1" applyFont="1" applyFill="1" applyBorder="1" applyAlignment="1">
      <alignment horizontal="center" vertical="center" wrapText="1"/>
    </xf>
    <xf numFmtId="0" fontId="3" fillId="3" borderId="8" xfId="2" applyFont="1" applyFill="1" applyBorder="1" applyAlignment="1">
      <alignment horizontal="center" vertical="center"/>
    </xf>
    <xf numFmtId="0" fontId="3" fillId="4" borderId="8" xfId="2" applyFont="1" applyFill="1" applyBorder="1" applyAlignment="1">
      <alignment horizontal="center" vertical="center" wrapText="1" shrinkToFit="1"/>
    </xf>
    <xf numFmtId="0" fontId="0" fillId="0" borderId="8" xfId="0" applyBorder="1" applyAlignment="1">
      <alignment horizontal="center" vertical="center"/>
    </xf>
    <xf numFmtId="10" fontId="2" fillId="5" borderId="3" xfId="2" applyNumberFormat="1" applyFont="1" applyFill="1" applyBorder="1" applyAlignment="1">
      <alignment horizontal="center" vertical="center" wrapText="1"/>
    </xf>
    <xf numFmtId="0" fontId="19" fillId="0" borderId="8" xfId="2" applyFont="1" applyBorder="1" applyAlignment="1">
      <alignment horizontal="center" vertical="center" wrapText="1"/>
    </xf>
    <xf numFmtId="0" fontId="2" fillId="0" borderId="8" xfId="2" applyFont="1" applyBorder="1" applyAlignment="1">
      <alignment horizontal="center"/>
    </xf>
    <xf numFmtId="0" fontId="3" fillId="4" borderId="8" xfId="2" applyFont="1" applyFill="1" applyBorder="1" applyAlignment="1">
      <alignment horizontal="right" vertical="center"/>
    </xf>
    <xf numFmtId="0" fontId="3" fillId="0" borderId="8" xfId="2" applyFont="1" applyBorder="1" applyAlignment="1">
      <alignment horizontal="center" vertical="top" wrapText="1"/>
    </xf>
    <xf numFmtId="0" fontId="5" fillId="0" borderId="8" xfId="0" applyFont="1" applyBorder="1" applyAlignment="1">
      <alignment horizontal="right"/>
    </xf>
    <xf numFmtId="168" fontId="2" fillId="0" borderId="9" xfId="2" applyNumberFormat="1" applyFill="1" applyBorder="1" applyAlignment="1">
      <alignment horizontal="center" vertical="center" wrapText="1"/>
    </xf>
    <xf numFmtId="0" fontId="2" fillId="0" borderId="8" xfId="2" applyFill="1" applyBorder="1" applyAlignment="1">
      <alignment vertical="top" wrapText="1"/>
    </xf>
    <xf numFmtId="0" fontId="5" fillId="0" borderId="8" xfId="2" applyFont="1" applyFill="1" applyBorder="1" applyAlignment="1">
      <alignment horizontal="left" vertical="top" wrapText="1"/>
    </xf>
  </cellXfs>
  <cellStyles count="26">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Millares" xfId="3" builtinId="3"/>
    <cellStyle name="Millares [0]" xfId="24" builtinId="6"/>
    <cellStyle name="Millares [0] 2" xfId="6"/>
    <cellStyle name="Moneda" xfId="9" builtinId="4"/>
    <cellStyle name="Moneda [0]" xfId="25" builtinId="7"/>
    <cellStyle name="Moneda 2" xfId="10"/>
    <cellStyle name="Moneda 2 2" xfId="11"/>
    <cellStyle name="Normal" xfId="0" builtinId="0"/>
    <cellStyle name="Normal 2" xfId="2"/>
    <cellStyle name="Normal 2 2" xfId="7"/>
    <cellStyle name="Normal 3" xfId="4"/>
    <cellStyle name="Normal 3 2" xfId="8"/>
    <cellStyle name="Porcentaje" xfId="1" builtinId="5"/>
    <cellStyle name="Porcentu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707573</xdr:colOff>
      <xdr:row>0</xdr:row>
      <xdr:rowOff>68038</xdr:rowOff>
    </xdr:from>
    <xdr:to>
      <xdr:col>1</xdr:col>
      <xdr:colOff>1265465</xdr:colOff>
      <xdr:row>2</xdr:row>
      <xdr:rowOff>244928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07573" y="68038"/>
          <a:ext cx="2000249" cy="8028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503465</xdr:colOff>
      <xdr:row>0</xdr:row>
      <xdr:rowOff>1</xdr:rowOff>
    </xdr:from>
    <xdr:to>
      <xdr:col>1</xdr:col>
      <xdr:colOff>1014541</xdr:colOff>
      <xdr:row>2</xdr:row>
      <xdr:rowOff>353785</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503465" y="1"/>
          <a:ext cx="1762933" cy="70757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571502</xdr:colOff>
      <xdr:row>0</xdr:row>
      <xdr:rowOff>0</xdr:rowOff>
    </xdr:from>
    <xdr:to>
      <xdr:col>1</xdr:col>
      <xdr:colOff>1034145</xdr:colOff>
      <xdr:row>2</xdr:row>
      <xdr:rowOff>361652</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571502" y="0"/>
          <a:ext cx="1782536" cy="7154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598714</xdr:colOff>
      <xdr:row>0</xdr:row>
      <xdr:rowOff>54428</xdr:rowOff>
    </xdr:from>
    <xdr:to>
      <xdr:col>1</xdr:col>
      <xdr:colOff>1061356</xdr:colOff>
      <xdr:row>2</xdr:row>
      <xdr:rowOff>217711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598714" y="54428"/>
          <a:ext cx="2000249" cy="802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1115786</xdr:colOff>
      <xdr:row>0</xdr:row>
      <xdr:rowOff>13607</xdr:rowOff>
    </xdr:from>
    <xdr:to>
      <xdr:col>2</xdr:col>
      <xdr:colOff>285751</xdr:colOff>
      <xdr:row>2</xdr:row>
      <xdr:rowOff>307224</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15786" y="13607"/>
          <a:ext cx="1782536" cy="7154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1061357</xdr:colOff>
      <xdr:row>0</xdr:row>
      <xdr:rowOff>0</xdr:rowOff>
    </xdr:from>
    <xdr:to>
      <xdr:col>2</xdr:col>
      <xdr:colOff>190500</xdr:colOff>
      <xdr:row>2</xdr:row>
      <xdr:rowOff>143938</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061357" y="0"/>
          <a:ext cx="1782536" cy="7154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830036</xdr:colOff>
      <xdr:row>0</xdr:row>
      <xdr:rowOff>0</xdr:rowOff>
    </xdr:from>
    <xdr:to>
      <xdr:col>1</xdr:col>
      <xdr:colOff>1292679</xdr:colOff>
      <xdr:row>2</xdr:row>
      <xdr:rowOff>211974</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830036" y="0"/>
          <a:ext cx="1782536" cy="7154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938893</xdr:colOff>
      <xdr:row>0</xdr:row>
      <xdr:rowOff>0</xdr:rowOff>
    </xdr:from>
    <xdr:to>
      <xdr:col>2</xdr:col>
      <xdr:colOff>116469</xdr:colOff>
      <xdr:row>2</xdr:row>
      <xdr:rowOff>353784</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938893" y="0"/>
          <a:ext cx="1762933" cy="7075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911678</xdr:colOff>
      <xdr:row>0</xdr:row>
      <xdr:rowOff>27214</xdr:rowOff>
    </xdr:from>
    <xdr:to>
      <xdr:col>2</xdr:col>
      <xdr:colOff>7611</xdr:colOff>
      <xdr:row>2</xdr:row>
      <xdr:rowOff>380998</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911678" y="27214"/>
          <a:ext cx="1762933" cy="7075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149680</xdr:colOff>
      <xdr:row>0</xdr:row>
      <xdr:rowOff>0</xdr:rowOff>
    </xdr:from>
    <xdr:to>
      <xdr:col>2</xdr:col>
      <xdr:colOff>476250</xdr:colOff>
      <xdr:row>2</xdr:row>
      <xdr:rowOff>75902</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1578430" y="0"/>
          <a:ext cx="1714499" cy="7154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680357</xdr:colOff>
      <xdr:row>0</xdr:row>
      <xdr:rowOff>95251</xdr:rowOff>
    </xdr:from>
    <xdr:to>
      <xdr:col>1</xdr:col>
      <xdr:colOff>1000933</xdr:colOff>
      <xdr:row>2</xdr:row>
      <xdr:rowOff>176892</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680357" y="95251"/>
          <a:ext cx="1762933" cy="7075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D33"/>
  <sheetViews>
    <sheetView showGridLines="0" workbookViewId="0">
      <selection activeCell="D4" sqref="D4"/>
    </sheetView>
  </sheetViews>
  <sheetFormatPr baseColWidth="10" defaultColWidth="10.85546875" defaultRowHeight="15" x14ac:dyDescent="0.25"/>
  <cols>
    <col min="1" max="1" width="10.85546875" style="7"/>
    <col min="2" max="2" width="30.28515625" style="7" customWidth="1"/>
    <col min="3" max="3" width="25.140625" style="7" customWidth="1"/>
    <col min="4" max="4" width="28.5703125" style="7" customWidth="1"/>
    <col min="5" max="16384" width="10.85546875" style="7"/>
  </cols>
  <sheetData>
    <row r="2" spans="2:4" ht="31.5" customHeight="1" x14ac:dyDescent="0.25">
      <c r="B2" s="223" t="s">
        <v>82</v>
      </c>
      <c r="C2" s="223"/>
      <c r="D2" s="223"/>
    </row>
    <row r="3" spans="2:4" x14ac:dyDescent="0.25">
      <c r="B3" s="6" t="s">
        <v>63</v>
      </c>
      <c r="C3" s="6" t="s">
        <v>57</v>
      </c>
      <c r="D3" s="6" t="s">
        <v>16</v>
      </c>
    </row>
    <row r="4" spans="2:4" ht="45" x14ac:dyDescent="0.25">
      <c r="B4" s="5" t="s">
        <v>83</v>
      </c>
      <c r="C4" s="5" t="s">
        <v>84</v>
      </c>
      <c r="D4" s="5" t="s">
        <v>85</v>
      </c>
    </row>
    <row r="5" spans="2:4" x14ac:dyDescent="0.25">
      <c r="B5" s="8"/>
      <c r="C5" s="8"/>
      <c r="D5" s="8"/>
    </row>
    <row r="6" spans="2:4" x14ac:dyDescent="0.25">
      <c r="B6" s="8"/>
      <c r="C6" s="8"/>
      <c r="D6" s="8"/>
    </row>
    <row r="7" spans="2:4" x14ac:dyDescent="0.25">
      <c r="B7" s="8"/>
      <c r="C7" s="8"/>
      <c r="D7" s="8"/>
    </row>
    <row r="8" spans="2:4" x14ac:dyDescent="0.25">
      <c r="B8" s="8"/>
      <c r="C8" s="8"/>
      <c r="D8" s="8"/>
    </row>
    <row r="9" spans="2:4" x14ac:dyDescent="0.25">
      <c r="B9" s="8"/>
      <c r="C9" s="8"/>
      <c r="D9" s="8"/>
    </row>
    <row r="10" spans="2:4" x14ac:dyDescent="0.25">
      <c r="B10" s="8"/>
      <c r="C10" s="8"/>
      <c r="D10" s="8"/>
    </row>
    <row r="11" spans="2:4" x14ac:dyDescent="0.25">
      <c r="B11" s="8"/>
      <c r="C11" s="8"/>
      <c r="D11" s="8"/>
    </row>
    <row r="12" spans="2:4" x14ac:dyDescent="0.25">
      <c r="B12" s="8"/>
      <c r="C12" s="8"/>
      <c r="D12" s="8"/>
    </row>
    <row r="13" spans="2:4" x14ac:dyDescent="0.25">
      <c r="B13" s="8"/>
      <c r="C13" s="8"/>
      <c r="D13" s="8"/>
    </row>
    <row r="14" spans="2:4" x14ac:dyDescent="0.25">
      <c r="B14" s="8"/>
      <c r="C14" s="8"/>
      <c r="D14" s="8"/>
    </row>
    <row r="15" spans="2:4" x14ac:dyDescent="0.25">
      <c r="B15" s="8"/>
      <c r="C15" s="8"/>
      <c r="D15" s="8"/>
    </row>
    <row r="16" spans="2:4" x14ac:dyDescent="0.25">
      <c r="B16" s="8"/>
      <c r="C16" s="8"/>
      <c r="D16" s="8"/>
    </row>
    <row r="17" spans="2:4" x14ac:dyDescent="0.25">
      <c r="B17" s="8"/>
      <c r="C17" s="8"/>
      <c r="D17" s="8"/>
    </row>
    <row r="18" spans="2:4" x14ac:dyDescent="0.25">
      <c r="B18" s="8"/>
      <c r="C18" s="8"/>
      <c r="D18" s="8"/>
    </row>
    <row r="19" spans="2:4" x14ac:dyDescent="0.25">
      <c r="B19" s="8"/>
      <c r="D19" s="8"/>
    </row>
    <row r="20" spans="2:4" x14ac:dyDescent="0.25">
      <c r="B20" s="8"/>
    </row>
    <row r="21" spans="2:4" x14ac:dyDescent="0.25">
      <c r="B21" s="8"/>
    </row>
    <row r="22" spans="2:4" x14ac:dyDescent="0.25">
      <c r="B22" s="8"/>
    </row>
    <row r="23" spans="2:4" x14ac:dyDescent="0.25">
      <c r="B23" s="8"/>
    </row>
    <row r="24" spans="2:4" x14ac:dyDescent="0.25">
      <c r="B24" s="8"/>
    </row>
    <row r="25" spans="2:4" x14ac:dyDescent="0.25">
      <c r="B25" s="8"/>
    </row>
    <row r="26" spans="2:4" x14ac:dyDescent="0.25">
      <c r="B26" s="8"/>
    </row>
    <row r="27" spans="2:4" x14ac:dyDescent="0.25">
      <c r="B27" s="8"/>
    </row>
    <row r="28" spans="2:4" x14ac:dyDescent="0.25">
      <c r="B28" s="8"/>
    </row>
    <row r="29" spans="2:4" x14ac:dyDescent="0.25">
      <c r="B29" s="8"/>
    </row>
    <row r="30" spans="2:4" x14ac:dyDescent="0.25">
      <c r="B30" s="8"/>
    </row>
    <row r="31" spans="2:4" x14ac:dyDescent="0.25">
      <c r="B31" s="8"/>
    </row>
    <row r="32" spans="2:4" x14ac:dyDescent="0.25">
      <c r="B32" s="8"/>
    </row>
    <row r="33" spans="2:2" x14ac:dyDescent="0.25">
      <c r="B33" s="8"/>
    </row>
  </sheetData>
  <mergeCells count="1">
    <mergeCell ref="B2:D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Y30"/>
  <sheetViews>
    <sheetView showGridLines="0" topLeftCell="N7" zoomScale="70" zoomScaleNormal="70" zoomScalePageLayoutView="85" workbookViewId="0">
      <selection activeCell="W13" sqref="W13"/>
    </sheetView>
  </sheetViews>
  <sheetFormatPr baseColWidth="10" defaultColWidth="0" defaultRowHeight="12.75" customHeight="1" x14ac:dyDescent="0.2"/>
  <cols>
    <col min="1" max="1" width="21.42578125" style="1" customWidth="1"/>
    <col min="2" max="2" width="20.7109375" style="1" customWidth="1"/>
    <col min="3" max="3" width="17.42578125" style="1" customWidth="1"/>
    <col min="4" max="4" width="10.28515625" style="1" customWidth="1"/>
    <col min="5" max="5" width="15.28515625" style="1" bestFit="1" customWidth="1"/>
    <col min="6" max="6" width="15.28515625" style="1" customWidth="1"/>
    <col min="7" max="7" width="33.28515625" style="1" customWidth="1"/>
    <col min="8" max="8" width="16.7109375" style="1" customWidth="1"/>
    <col min="9" max="9" width="20.28515625" style="1" customWidth="1"/>
    <col min="10" max="10" width="14.42578125" style="1" customWidth="1"/>
    <col min="11" max="11" width="18.28515625" style="1" bestFit="1" customWidth="1"/>
    <col min="12" max="12" width="10.5703125" style="1" customWidth="1"/>
    <col min="13" max="16" width="15.42578125" style="1" customWidth="1"/>
    <col min="17" max="17" width="17.28515625" style="1" customWidth="1"/>
    <col min="18" max="18" width="16.28515625" style="1" customWidth="1"/>
    <col min="19" max="19" width="15.7109375" style="1" customWidth="1"/>
    <col min="20" max="20" width="40.85546875" style="1" customWidth="1"/>
    <col min="21" max="22" width="36.85546875" style="1" customWidth="1"/>
    <col min="23" max="23" width="35.28515625" style="1" customWidth="1"/>
    <col min="24" max="24" width="8.7109375" style="1" customWidth="1"/>
    <col min="25" max="51" width="0" style="1" hidden="1" customWidth="1"/>
    <col min="52" max="16384" width="11.42578125" style="1" hidden="1"/>
  </cols>
  <sheetData>
    <row r="1" spans="1:24" ht="18.75" customHeight="1" x14ac:dyDescent="0.2">
      <c r="A1" s="255"/>
      <c r="B1" s="255"/>
      <c r="C1" s="255"/>
      <c r="D1" s="255"/>
      <c r="E1" s="291" t="s">
        <v>199</v>
      </c>
      <c r="F1" s="291"/>
      <c r="G1" s="291"/>
      <c r="H1" s="291"/>
      <c r="I1" s="291"/>
      <c r="J1" s="291"/>
      <c r="K1" s="291"/>
      <c r="L1" s="291"/>
      <c r="M1" s="291"/>
      <c r="N1" s="291"/>
      <c r="O1" s="291"/>
      <c r="P1" s="291"/>
      <c r="Q1" s="291"/>
      <c r="R1" s="291"/>
      <c r="S1" s="291"/>
      <c r="T1" s="291"/>
      <c r="U1" s="291"/>
      <c r="V1" s="291"/>
      <c r="W1" s="292"/>
    </row>
    <row r="2" spans="1:24" ht="30.75" customHeight="1" x14ac:dyDescent="0.2">
      <c r="A2" s="255"/>
      <c r="B2" s="255"/>
      <c r="C2" s="255"/>
      <c r="D2" s="255"/>
      <c r="E2" s="293"/>
      <c r="F2" s="293"/>
      <c r="G2" s="293"/>
      <c r="H2" s="293"/>
      <c r="I2" s="293"/>
      <c r="J2" s="293"/>
      <c r="K2" s="293"/>
      <c r="L2" s="293"/>
      <c r="M2" s="293"/>
      <c r="N2" s="293"/>
      <c r="O2" s="293"/>
      <c r="P2" s="293"/>
      <c r="Q2" s="293"/>
      <c r="R2" s="293"/>
      <c r="S2" s="293"/>
      <c r="T2" s="293"/>
      <c r="U2" s="293"/>
      <c r="V2" s="293"/>
      <c r="W2" s="294"/>
    </row>
    <row r="3" spans="1:24" ht="9.75" customHeight="1" x14ac:dyDescent="0.2">
      <c r="A3" s="255"/>
      <c r="B3" s="255"/>
      <c r="C3" s="255"/>
      <c r="D3" s="255"/>
      <c r="E3" s="295"/>
      <c r="F3" s="295"/>
      <c r="G3" s="295"/>
      <c r="H3" s="295"/>
      <c r="I3" s="295"/>
      <c r="J3" s="295"/>
      <c r="K3" s="295"/>
      <c r="L3" s="295"/>
      <c r="M3" s="295"/>
      <c r="N3" s="295"/>
      <c r="O3" s="295"/>
      <c r="P3" s="295"/>
      <c r="Q3" s="295"/>
      <c r="R3" s="295"/>
      <c r="S3" s="295"/>
      <c r="T3" s="295"/>
      <c r="U3" s="295"/>
      <c r="V3" s="295"/>
      <c r="W3" s="296"/>
    </row>
    <row r="4" spans="1:24" x14ac:dyDescent="0.2">
      <c r="A4" s="257" t="s">
        <v>282</v>
      </c>
      <c r="B4" s="257"/>
      <c r="C4" s="257"/>
      <c r="D4" s="257"/>
      <c r="E4" s="257"/>
      <c r="F4" s="257"/>
      <c r="G4" s="257"/>
      <c r="H4" s="257"/>
      <c r="I4" s="257"/>
      <c r="J4" s="257"/>
      <c r="K4" s="257"/>
      <c r="L4" s="257"/>
      <c r="M4" s="257"/>
      <c r="N4" s="257"/>
      <c r="O4" s="257"/>
      <c r="P4" s="257"/>
      <c r="Q4" s="257"/>
      <c r="R4" s="257"/>
      <c r="S4" s="257"/>
      <c r="T4" s="257"/>
      <c r="U4" s="257"/>
      <c r="V4" s="257"/>
      <c r="W4" s="257"/>
    </row>
    <row r="5" spans="1:24" x14ac:dyDescent="0.2">
      <c r="A5" s="257" t="s">
        <v>261</v>
      </c>
      <c r="B5" s="257"/>
      <c r="C5" s="257"/>
      <c r="D5" s="257"/>
      <c r="E5" s="257"/>
      <c r="F5" s="257"/>
      <c r="G5" s="257"/>
      <c r="H5" s="257"/>
      <c r="I5" s="257"/>
      <c r="J5" s="257"/>
      <c r="K5" s="257"/>
      <c r="L5" s="257"/>
      <c r="M5" s="257"/>
      <c r="N5" s="257"/>
      <c r="O5" s="257"/>
      <c r="P5" s="257"/>
      <c r="Q5" s="257"/>
      <c r="R5" s="257"/>
      <c r="S5" s="257"/>
      <c r="T5" s="257"/>
      <c r="U5" s="257"/>
      <c r="V5" s="257"/>
      <c r="W5" s="257"/>
    </row>
    <row r="6" spans="1:24" x14ac:dyDescent="0.2">
      <c r="A6" s="257" t="s">
        <v>292</v>
      </c>
      <c r="B6" s="257"/>
      <c r="C6" s="257"/>
      <c r="D6" s="257"/>
      <c r="E6" s="257"/>
      <c r="F6" s="257"/>
      <c r="G6" s="257"/>
      <c r="H6" s="257"/>
      <c r="I6" s="257"/>
      <c r="J6" s="257"/>
      <c r="K6" s="257"/>
      <c r="L6" s="257"/>
      <c r="M6" s="257"/>
      <c r="N6" s="257"/>
      <c r="O6" s="257"/>
      <c r="P6" s="257"/>
      <c r="Q6" s="257"/>
      <c r="R6" s="257"/>
      <c r="S6" s="257"/>
      <c r="T6" s="257"/>
      <c r="U6" s="257"/>
      <c r="V6" s="257"/>
      <c r="W6" s="257"/>
    </row>
    <row r="7" spans="1:24" ht="15.75" customHeight="1" x14ac:dyDescent="0.2">
      <c r="A7" s="313"/>
      <c r="B7" s="313"/>
      <c r="C7" s="313"/>
      <c r="D7" s="313"/>
      <c r="E7" s="313"/>
      <c r="F7" s="313"/>
      <c r="G7" s="313"/>
      <c r="H7" s="313"/>
      <c r="I7" s="313"/>
      <c r="J7" s="313"/>
      <c r="K7" s="313"/>
      <c r="L7" s="313"/>
      <c r="M7" s="313"/>
      <c r="N7" s="313"/>
      <c r="O7" s="313"/>
      <c r="P7" s="313"/>
      <c r="Q7" s="313"/>
      <c r="R7" s="313"/>
      <c r="S7" s="313"/>
      <c r="T7" s="313"/>
      <c r="U7" s="313"/>
      <c r="V7" s="313"/>
      <c r="W7" s="313"/>
    </row>
    <row r="8" spans="1:24" ht="15.75" customHeight="1" x14ac:dyDescent="0.2">
      <c r="A8" s="256" t="s">
        <v>1</v>
      </c>
      <c r="B8" s="256"/>
      <c r="C8" s="256"/>
      <c r="D8" s="256"/>
      <c r="E8" s="256"/>
      <c r="F8" s="256"/>
      <c r="G8" s="256"/>
      <c r="H8" s="256"/>
      <c r="I8" s="256"/>
      <c r="J8" s="256"/>
      <c r="K8" s="256"/>
      <c r="L8" s="256"/>
      <c r="M8" s="240" t="s">
        <v>2</v>
      </c>
      <c r="N8" s="240"/>
      <c r="O8" s="240"/>
      <c r="P8" s="240"/>
      <c r="Q8" s="240"/>
      <c r="R8" s="240"/>
      <c r="S8" s="241"/>
      <c r="T8" s="267" t="s">
        <v>234</v>
      </c>
      <c r="U8" s="268"/>
      <c r="V8" s="268"/>
      <c r="W8" s="269"/>
      <c r="X8" s="10"/>
    </row>
    <row r="9" spans="1:24" ht="11.25" customHeight="1" x14ac:dyDescent="0.2">
      <c r="A9" s="243" t="s">
        <v>60</v>
      </c>
      <c r="B9" s="243" t="s">
        <v>76</v>
      </c>
      <c r="C9" s="281" t="s">
        <v>141</v>
      </c>
      <c r="D9" s="242" t="s">
        <v>3</v>
      </c>
      <c r="E9" s="243" t="s">
        <v>4</v>
      </c>
      <c r="F9" s="243" t="s">
        <v>26</v>
      </c>
      <c r="G9" s="243"/>
      <c r="H9" s="243"/>
      <c r="I9" s="243"/>
      <c r="J9" s="243"/>
      <c r="K9" s="243"/>
      <c r="L9" s="242" t="s">
        <v>3</v>
      </c>
      <c r="M9" s="244" t="s">
        <v>448</v>
      </c>
      <c r="N9" s="244" t="s">
        <v>449</v>
      </c>
      <c r="O9" s="244" t="s">
        <v>533</v>
      </c>
      <c r="P9" s="244" t="s">
        <v>618</v>
      </c>
      <c r="Q9" s="242" t="s">
        <v>80</v>
      </c>
      <c r="R9" s="242" t="s">
        <v>5</v>
      </c>
      <c r="S9" s="242" t="s">
        <v>6</v>
      </c>
      <c r="T9" s="244" t="s">
        <v>450</v>
      </c>
      <c r="U9" s="244" t="s">
        <v>451</v>
      </c>
      <c r="V9" s="244" t="s">
        <v>534</v>
      </c>
      <c r="W9" s="244" t="s">
        <v>617</v>
      </c>
    </row>
    <row r="10" spans="1:24" ht="43.5" customHeight="1" x14ac:dyDescent="0.2">
      <c r="A10" s="243"/>
      <c r="B10" s="243"/>
      <c r="C10" s="282"/>
      <c r="D10" s="242"/>
      <c r="E10" s="243"/>
      <c r="F10" s="48" t="s">
        <v>28</v>
      </c>
      <c r="G10" s="51" t="s">
        <v>27</v>
      </c>
      <c r="H10" s="51" t="s">
        <v>29</v>
      </c>
      <c r="I10" s="48" t="s">
        <v>21</v>
      </c>
      <c r="J10" s="51" t="s">
        <v>30</v>
      </c>
      <c r="K10" s="51" t="s">
        <v>33</v>
      </c>
      <c r="L10" s="242"/>
      <c r="M10" s="244"/>
      <c r="N10" s="244"/>
      <c r="O10" s="244"/>
      <c r="P10" s="244"/>
      <c r="Q10" s="242"/>
      <c r="R10" s="242"/>
      <c r="S10" s="242"/>
      <c r="T10" s="247"/>
      <c r="U10" s="247"/>
      <c r="V10" s="247"/>
      <c r="W10" s="247"/>
    </row>
    <row r="11" spans="1:24" ht="87" customHeight="1" x14ac:dyDescent="0.2">
      <c r="A11" s="245" t="s">
        <v>56</v>
      </c>
      <c r="B11" s="248" t="s">
        <v>9</v>
      </c>
      <c r="C11" s="285" t="s">
        <v>170</v>
      </c>
      <c r="D11" s="277">
        <f>+SUM(L11:L12)</f>
        <v>0.08</v>
      </c>
      <c r="E11" s="250" t="s">
        <v>262</v>
      </c>
      <c r="F11" s="80" t="s">
        <v>159</v>
      </c>
      <c r="G11" s="79" t="s">
        <v>65</v>
      </c>
      <c r="H11" s="78" t="s">
        <v>24</v>
      </c>
      <c r="I11" s="79" t="s">
        <v>160</v>
      </c>
      <c r="J11" s="78" t="s">
        <v>36</v>
      </c>
      <c r="K11" s="173">
        <v>700000000</v>
      </c>
      <c r="L11" s="81">
        <v>0.05</v>
      </c>
      <c r="M11" s="173">
        <v>96802000</v>
      </c>
      <c r="N11" s="173">
        <v>286500000</v>
      </c>
      <c r="O11" s="173">
        <v>167524000</v>
      </c>
      <c r="P11" s="173">
        <v>139004000</v>
      </c>
      <c r="Q11" s="83">
        <f>SUM(M11:P11)/K11</f>
        <v>0.98547142857142855</v>
      </c>
      <c r="R11" s="74">
        <f>IF(Q11&lt;=100%,Q11*L11,L11)</f>
        <v>4.927357142857143E-2</v>
      </c>
      <c r="S11" s="74">
        <f>(R11/D19)*100</f>
        <v>0.51866917293233084</v>
      </c>
      <c r="T11" s="167" t="s">
        <v>427</v>
      </c>
      <c r="U11" s="167" t="s">
        <v>427</v>
      </c>
      <c r="V11" s="167" t="s">
        <v>427</v>
      </c>
      <c r="W11" s="167" t="s">
        <v>632</v>
      </c>
    </row>
    <row r="12" spans="1:24" ht="54.75" customHeight="1" x14ac:dyDescent="0.2">
      <c r="A12" s="246"/>
      <c r="B12" s="249"/>
      <c r="C12" s="285"/>
      <c r="D12" s="277"/>
      <c r="E12" s="251"/>
      <c r="F12" s="122" t="s">
        <v>161</v>
      </c>
      <c r="G12" s="122" t="s">
        <v>75</v>
      </c>
      <c r="H12" s="122" t="s">
        <v>24</v>
      </c>
      <c r="I12" s="122" t="s">
        <v>162</v>
      </c>
      <c r="J12" s="122" t="s">
        <v>36</v>
      </c>
      <c r="K12" s="69">
        <v>8500</v>
      </c>
      <c r="L12" s="153">
        <v>0.03</v>
      </c>
      <c r="M12" s="109">
        <v>2160</v>
      </c>
      <c r="N12" s="109">
        <v>2160</v>
      </c>
      <c r="O12" s="109">
        <v>2160</v>
      </c>
      <c r="P12" s="109">
        <v>2160</v>
      </c>
      <c r="Q12" s="83">
        <f>SUM(M12:P12)/K12</f>
        <v>1.016470588235294</v>
      </c>
      <c r="R12" s="74">
        <f>IF(Q12&lt;=100%,Q12*L12,L12)</f>
        <v>0.03</v>
      </c>
      <c r="S12" s="74">
        <f>(R12/D19)*100</f>
        <v>0.31578947368421051</v>
      </c>
      <c r="T12" s="167" t="s">
        <v>428</v>
      </c>
      <c r="U12" s="167" t="s">
        <v>428</v>
      </c>
      <c r="V12" s="167" t="s">
        <v>428</v>
      </c>
      <c r="W12" s="167" t="s">
        <v>633</v>
      </c>
    </row>
    <row r="13" spans="1:24" ht="103.5" customHeight="1" x14ac:dyDescent="0.2">
      <c r="A13" s="246"/>
      <c r="B13" s="249"/>
      <c r="C13" s="248" t="s">
        <v>240</v>
      </c>
      <c r="D13" s="283">
        <f>SUM(L13:L15)</f>
        <v>1.4999999999999999E-2</v>
      </c>
      <c r="E13" s="251"/>
      <c r="F13" s="180" t="s">
        <v>263</v>
      </c>
      <c r="G13" s="177" t="s">
        <v>264</v>
      </c>
      <c r="H13" s="181" t="s">
        <v>22</v>
      </c>
      <c r="I13" s="180" t="s">
        <v>265</v>
      </c>
      <c r="J13" s="181" t="s">
        <v>36</v>
      </c>
      <c r="K13" s="217">
        <v>1</v>
      </c>
      <c r="L13" s="152">
        <v>5.0000000000000001E-3</v>
      </c>
      <c r="M13" s="171">
        <v>0.24</v>
      </c>
      <c r="N13" s="171">
        <v>0.25</v>
      </c>
      <c r="O13" s="171">
        <v>0.25</v>
      </c>
      <c r="P13" s="171">
        <v>0.25</v>
      </c>
      <c r="Q13" s="83">
        <f>SUM(M13:P13)/K13</f>
        <v>0.99</v>
      </c>
      <c r="R13" s="74">
        <f>IF(Q13&lt;=100%,Q13*L13,L13)</f>
        <v>4.9500000000000004E-3</v>
      </c>
      <c r="S13" s="74">
        <f>(R13/D19)*100</f>
        <v>5.2105263157894738E-2</v>
      </c>
      <c r="T13" s="167" t="s">
        <v>367</v>
      </c>
      <c r="U13" s="167" t="s">
        <v>509</v>
      </c>
      <c r="V13" s="167" t="s">
        <v>509</v>
      </c>
      <c r="W13" s="167" t="s">
        <v>634</v>
      </c>
    </row>
    <row r="14" spans="1:24" ht="54.75" customHeight="1" x14ac:dyDescent="0.2">
      <c r="A14" s="246"/>
      <c r="B14" s="249"/>
      <c r="C14" s="249"/>
      <c r="D14" s="284"/>
      <c r="E14" s="251"/>
      <c r="F14" s="104" t="s">
        <v>326</v>
      </c>
      <c r="G14" s="79" t="s">
        <v>327</v>
      </c>
      <c r="H14" s="103" t="s">
        <v>24</v>
      </c>
      <c r="I14" s="79" t="s">
        <v>328</v>
      </c>
      <c r="J14" s="103" t="s">
        <v>36</v>
      </c>
      <c r="K14" s="217">
        <v>1</v>
      </c>
      <c r="L14" s="182">
        <v>5.0000000000000001E-3</v>
      </c>
      <c r="M14" s="171">
        <v>0.95</v>
      </c>
      <c r="N14" s="171">
        <v>0.95</v>
      </c>
      <c r="O14" s="171">
        <v>0.95</v>
      </c>
      <c r="P14" s="171">
        <v>0.93</v>
      </c>
      <c r="Q14" s="83">
        <f>AVERAGE(M14:P14)/K14</f>
        <v>0.94499999999999995</v>
      </c>
      <c r="R14" s="74">
        <f>IF(Q14&lt;=100%,Q14*L14,L14)</f>
        <v>4.725E-3</v>
      </c>
      <c r="S14" s="74">
        <f>(R14/D19)*100</f>
        <v>4.9736842105263156E-2</v>
      </c>
      <c r="T14" s="167" t="s">
        <v>429</v>
      </c>
      <c r="U14" s="167" t="s">
        <v>429</v>
      </c>
      <c r="V14" s="167" t="s">
        <v>429</v>
      </c>
      <c r="W14" s="167" t="s">
        <v>635</v>
      </c>
    </row>
    <row r="15" spans="1:24" ht="46.5" customHeight="1" x14ac:dyDescent="0.2">
      <c r="A15" s="246"/>
      <c r="B15" s="249"/>
      <c r="C15" s="298"/>
      <c r="D15" s="311"/>
      <c r="E15" s="304"/>
      <c r="F15" s="99" t="s">
        <v>266</v>
      </c>
      <c r="G15" s="99" t="s">
        <v>287</v>
      </c>
      <c r="H15" s="99" t="s">
        <v>22</v>
      </c>
      <c r="I15" s="99" t="s">
        <v>267</v>
      </c>
      <c r="J15" s="122" t="s">
        <v>36</v>
      </c>
      <c r="K15" s="156">
        <v>85</v>
      </c>
      <c r="L15" s="182">
        <v>5.0000000000000001E-3</v>
      </c>
      <c r="M15" s="69">
        <v>0</v>
      </c>
      <c r="N15" s="69">
        <v>0</v>
      </c>
      <c r="O15" s="69">
        <v>0</v>
      </c>
      <c r="P15" s="69">
        <v>78</v>
      </c>
      <c r="Q15" s="83">
        <f>SUM(M15:P15)/K15</f>
        <v>0.91764705882352937</v>
      </c>
      <c r="R15" s="74">
        <f>IF(Q15&lt;=100%,Q15*L15,L15)</f>
        <v>4.5882352941176473E-3</v>
      </c>
      <c r="S15" s="74">
        <f>(R15/D19)*100</f>
        <v>4.8297213622291023E-2</v>
      </c>
      <c r="T15" s="167" t="s">
        <v>430</v>
      </c>
      <c r="U15" s="167" t="s">
        <v>430</v>
      </c>
      <c r="V15" s="167" t="s">
        <v>430</v>
      </c>
      <c r="W15" s="167" t="s">
        <v>636</v>
      </c>
    </row>
    <row r="16" spans="1:24" ht="16.5" customHeight="1" x14ac:dyDescent="0.2">
      <c r="A16" s="274" t="s">
        <v>8</v>
      </c>
      <c r="B16" s="274"/>
      <c r="C16" s="274"/>
      <c r="D16" s="274"/>
      <c r="E16" s="274"/>
      <c r="F16" s="274"/>
      <c r="G16" s="274"/>
      <c r="H16" s="274"/>
      <c r="I16" s="274"/>
      <c r="J16" s="274"/>
      <c r="K16" s="274"/>
      <c r="L16" s="274"/>
      <c r="M16" s="274"/>
      <c r="N16" s="274"/>
      <c r="O16" s="274"/>
      <c r="P16" s="274"/>
      <c r="Q16" s="274"/>
      <c r="R16" s="274"/>
      <c r="S16" s="134">
        <f>SUM(S11:S15)</f>
        <v>0.9845979655019903</v>
      </c>
      <c r="T16" s="134"/>
      <c r="U16" s="134"/>
      <c r="V16" s="134"/>
      <c r="W16" s="130"/>
    </row>
    <row r="17" spans="2:23" x14ac:dyDescent="0.2">
      <c r="S17" s="10"/>
      <c r="T17" s="10"/>
      <c r="U17" s="10"/>
      <c r="V17" s="10"/>
    </row>
    <row r="18" spans="2:23" ht="38.25" customHeight="1" x14ac:dyDescent="0.2">
      <c r="D18" s="53">
        <f>SUM(D11:D15)</f>
        <v>9.5000000000000001E-2</v>
      </c>
      <c r="W18" s="46" t="s">
        <v>195</v>
      </c>
    </row>
    <row r="19" spans="2:23" ht="12.75" customHeight="1" x14ac:dyDescent="0.2">
      <c r="D19" s="1">
        <f>+D18*100</f>
        <v>9.5</v>
      </c>
    </row>
    <row r="20" spans="2:23" ht="12.75" customHeight="1" x14ac:dyDescent="0.2">
      <c r="M20" s="1">
        <v>8.9</v>
      </c>
    </row>
    <row r="26" spans="2:23" x14ac:dyDescent="0.2">
      <c r="B26" s="11"/>
      <c r="C26" s="11"/>
      <c r="D26" s="11"/>
      <c r="E26" s="11"/>
      <c r="F26" s="11"/>
      <c r="G26" s="11"/>
      <c r="H26" s="11"/>
      <c r="I26" s="11"/>
      <c r="J26" s="11"/>
      <c r="K26" s="11"/>
      <c r="L26" s="11"/>
      <c r="M26" s="11"/>
      <c r="N26" s="11"/>
      <c r="O26" s="11"/>
      <c r="P26" s="11"/>
      <c r="Q26" s="11"/>
      <c r="R26" s="11"/>
      <c r="S26" s="11"/>
      <c r="T26" s="11"/>
      <c r="U26" s="11"/>
      <c r="V26" s="11"/>
    </row>
    <row r="27" spans="2:23" x14ac:dyDescent="0.2">
      <c r="B27" s="11"/>
      <c r="C27" s="11"/>
      <c r="D27" s="11"/>
      <c r="E27" s="11"/>
      <c r="F27" s="11"/>
      <c r="G27" s="11"/>
      <c r="H27" s="11"/>
      <c r="I27" s="11"/>
      <c r="J27" s="11"/>
      <c r="K27" s="11"/>
      <c r="L27" s="11"/>
      <c r="M27" s="11"/>
      <c r="N27" s="11"/>
      <c r="O27" s="11"/>
      <c r="P27" s="11"/>
      <c r="Q27" s="11"/>
      <c r="R27" s="11"/>
      <c r="S27" s="11"/>
      <c r="T27" s="11"/>
      <c r="U27" s="11"/>
      <c r="V27" s="11"/>
    </row>
    <row r="28" spans="2:23" x14ac:dyDescent="0.2">
      <c r="B28" s="11"/>
      <c r="C28" s="11"/>
      <c r="D28" s="11"/>
      <c r="E28" s="11"/>
      <c r="F28" s="11"/>
      <c r="G28" s="11"/>
      <c r="H28" s="11"/>
      <c r="I28" s="11"/>
      <c r="J28" s="11"/>
      <c r="K28" s="11"/>
      <c r="L28" s="11"/>
      <c r="M28" s="11"/>
      <c r="N28" s="11"/>
      <c r="O28" s="11"/>
      <c r="P28" s="11"/>
      <c r="Q28" s="11"/>
      <c r="R28" s="11"/>
      <c r="S28" s="11"/>
      <c r="T28" s="11"/>
      <c r="U28" s="11"/>
      <c r="V28" s="11"/>
    </row>
    <row r="29" spans="2:23" x14ac:dyDescent="0.2">
      <c r="B29" s="11"/>
      <c r="C29" s="11"/>
      <c r="D29" s="11"/>
      <c r="E29" s="11"/>
      <c r="F29" s="11"/>
      <c r="G29" s="11"/>
      <c r="H29" s="11"/>
      <c r="I29" s="11"/>
      <c r="J29" s="11"/>
      <c r="K29" s="11"/>
      <c r="L29" s="11"/>
      <c r="M29" s="11"/>
      <c r="N29" s="11"/>
      <c r="O29" s="11"/>
      <c r="P29" s="11"/>
      <c r="Q29" s="11"/>
      <c r="R29" s="11"/>
      <c r="S29" s="11"/>
      <c r="T29" s="11"/>
      <c r="U29" s="11"/>
      <c r="V29" s="11"/>
    </row>
    <row r="30" spans="2:23" x14ac:dyDescent="0.2">
      <c r="B30" s="11"/>
      <c r="C30" s="11"/>
      <c r="D30" s="11"/>
      <c r="E30" s="11"/>
      <c r="F30" s="11"/>
      <c r="G30" s="11"/>
      <c r="H30" s="11"/>
      <c r="I30" s="11"/>
      <c r="J30" s="11"/>
      <c r="K30" s="11"/>
      <c r="L30" s="11"/>
      <c r="M30" s="11"/>
      <c r="N30" s="11"/>
      <c r="O30" s="11"/>
      <c r="P30" s="11"/>
      <c r="Q30" s="11"/>
      <c r="R30" s="11"/>
      <c r="S30" s="11"/>
      <c r="T30" s="11"/>
      <c r="U30" s="11"/>
      <c r="V30" s="11"/>
    </row>
  </sheetData>
  <mergeCells count="35">
    <mergeCell ref="A1:D3"/>
    <mergeCell ref="E1:W3"/>
    <mergeCell ref="A5:W5"/>
    <mergeCell ref="A6:W6"/>
    <mergeCell ref="A8:L8"/>
    <mergeCell ref="A7:W7"/>
    <mergeCell ref="M8:S8"/>
    <mergeCell ref="B11:B15"/>
    <mergeCell ref="A4:W4"/>
    <mergeCell ref="F9:K9"/>
    <mergeCell ref="L9:L10"/>
    <mergeCell ref="M9:M10"/>
    <mergeCell ref="N9:N10"/>
    <mergeCell ref="T9:T10"/>
    <mergeCell ref="T8:W8"/>
    <mergeCell ref="O9:O10"/>
    <mergeCell ref="U9:U10"/>
    <mergeCell ref="P9:P10"/>
    <mergeCell ref="V9:V10"/>
    <mergeCell ref="A16:R16"/>
    <mergeCell ref="W9:W10"/>
    <mergeCell ref="Q9:Q10"/>
    <mergeCell ref="R9:R10"/>
    <mergeCell ref="S9:S10"/>
    <mergeCell ref="E9:E10"/>
    <mergeCell ref="A9:A10"/>
    <mergeCell ref="B9:B10"/>
    <mergeCell ref="D9:D10"/>
    <mergeCell ref="C9:C10"/>
    <mergeCell ref="E11:E15"/>
    <mergeCell ref="C11:C12"/>
    <mergeCell ref="D11:D12"/>
    <mergeCell ref="C13:C15"/>
    <mergeCell ref="D13:D15"/>
    <mergeCell ref="A11:A15"/>
  </mergeCells>
  <pageMargins left="0.70866141732283472" right="0.70866141732283472" top="0.74803149606299213" bottom="0.74803149606299213" header="0.31496062992125984" footer="0.31496062992125984"/>
  <pageSetup paperSize="133" scale="70" orientation="landscape" r:id="rId1"/>
  <ignoredErrors>
    <ignoredError sqref="S12 Q14" formula="1"/>
    <ignoredError sqref="D11 D12:D15"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X60"/>
  <sheetViews>
    <sheetView showGridLines="0" zoomScale="70" zoomScaleNormal="70" zoomScalePageLayoutView="70" workbookViewId="0">
      <selection activeCell="A11" sqref="A11:A14"/>
    </sheetView>
  </sheetViews>
  <sheetFormatPr baseColWidth="10" defaultColWidth="0" defaultRowHeight="0" customHeight="1" zeroHeight="1" x14ac:dyDescent="0.2"/>
  <cols>
    <col min="1" max="1" width="21.5703125" style="10" customWidth="1"/>
    <col min="2" max="2" width="18.85546875" style="1" customWidth="1"/>
    <col min="3" max="3" width="20.42578125" style="1" customWidth="1"/>
    <col min="4" max="4" width="10.7109375" style="1" customWidth="1"/>
    <col min="5" max="5" width="18.7109375" style="1" customWidth="1"/>
    <col min="6" max="6" width="17.7109375" style="1" customWidth="1"/>
    <col min="7" max="7" width="37.140625" style="1" customWidth="1"/>
    <col min="8" max="8" width="13.140625" style="1" customWidth="1"/>
    <col min="9" max="9" width="32.5703125" style="1" customWidth="1"/>
    <col min="10" max="10" width="14" style="60" customWidth="1"/>
    <col min="11" max="11" width="10.7109375" style="1" customWidth="1"/>
    <col min="12" max="12" width="10" style="1" customWidth="1"/>
    <col min="13" max="16" width="16.28515625" style="1" customWidth="1"/>
    <col min="17" max="17" width="15.140625" style="1" customWidth="1"/>
    <col min="18" max="18" width="14.42578125" style="1" customWidth="1"/>
    <col min="19" max="19" width="16.42578125" style="1" customWidth="1"/>
    <col min="20" max="22" width="42.140625" style="1" customWidth="1"/>
    <col min="23" max="23" width="44" style="10" customWidth="1"/>
    <col min="24" max="24" width="5.42578125" style="10" customWidth="1"/>
    <col min="25" max="50" width="0" style="10" hidden="1" customWidth="1"/>
    <col min="51" max="16384" width="11.42578125" style="10" hidden="1"/>
  </cols>
  <sheetData>
    <row r="1" spans="1:23" ht="13.5" customHeight="1" x14ac:dyDescent="0.2">
      <c r="A1" s="313"/>
      <c r="B1" s="313"/>
      <c r="C1" s="113"/>
      <c r="D1" s="291" t="s">
        <v>199</v>
      </c>
      <c r="E1" s="291"/>
      <c r="F1" s="291"/>
      <c r="G1" s="291"/>
      <c r="H1" s="291"/>
      <c r="I1" s="291"/>
      <c r="J1" s="291"/>
      <c r="K1" s="291"/>
      <c r="L1" s="291"/>
      <c r="M1" s="291"/>
      <c r="N1" s="291"/>
      <c r="O1" s="291"/>
      <c r="P1" s="291"/>
      <c r="Q1" s="291"/>
      <c r="R1" s="291"/>
      <c r="S1" s="291"/>
      <c r="T1" s="291"/>
      <c r="U1" s="291"/>
      <c r="V1" s="291"/>
      <c r="W1" s="292"/>
    </row>
    <row r="2" spans="1:23" ht="35.25" customHeight="1" x14ac:dyDescent="0.2">
      <c r="A2" s="313"/>
      <c r="B2" s="313"/>
      <c r="C2" s="114"/>
      <c r="D2" s="293"/>
      <c r="E2" s="293"/>
      <c r="F2" s="293"/>
      <c r="G2" s="293"/>
      <c r="H2" s="293"/>
      <c r="I2" s="293"/>
      <c r="J2" s="293"/>
      <c r="K2" s="293"/>
      <c r="L2" s="293"/>
      <c r="M2" s="293"/>
      <c r="N2" s="293"/>
      <c r="O2" s="293"/>
      <c r="P2" s="293"/>
      <c r="Q2" s="293"/>
      <c r="R2" s="293"/>
      <c r="S2" s="293"/>
      <c r="T2" s="293"/>
      <c r="U2" s="293"/>
      <c r="V2" s="293"/>
      <c r="W2" s="294"/>
    </row>
    <row r="3" spans="1:23" ht="15.75" customHeight="1" x14ac:dyDescent="0.2">
      <c r="A3" s="313"/>
      <c r="B3" s="313"/>
      <c r="C3" s="115"/>
      <c r="D3" s="295"/>
      <c r="E3" s="295"/>
      <c r="F3" s="295"/>
      <c r="G3" s="295"/>
      <c r="H3" s="295"/>
      <c r="I3" s="295"/>
      <c r="J3" s="295"/>
      <c r="K3" s="295"/>
      <c r="L3" s="295"/>
      <c r="M3" s="295"/>
      <c r="N3" s="295"/>
      <c r="O3" s="295"/>
      <c r="P3" s="295"/>
      <c r="Q3" s="295"/>
      <c r="R3" s="295"/>
      <c r="S3" s="295"/>
      <c r="T3" s="295"/>
      <c r="U3" s="295"/>
      <c r="V3" s="295"/>
      <c r="W3" s="296"/>
    </row>
    <row r="4" spans="1:23" ht="12.75" x14ac:dyDescent="0.2">
      <c r="A4" s="257" t="s">
        <v>25</v>
      </c>
      <c r="B4" s="257"/>
      <c r="C4" s="257"/>
      <c r="D4" s="257"/>
      <c r="E4" s="257"/>
      <c r="F4" s="257"/>
      <c r="G4" s="257"/>
      <c r="H4" s="257"/>
      <c r="I4" s="257"/>
      <c r="J4" s="257"/>
      <c r="K4" s="257"/>
      <c r="L4" s="257"/>
      <c r="M4" s="257"/>
      <c r="N4" s="257"/>
      <c r="O4" s="257"/>
      <c r="P4" s="257"/>
      <c r="Q4" s="257"/>
      <c r="R4" s="257"/>
      <c r="S4" s="257"/>
      <c r="T4" s="257"/>
      <c r="U4" s="257"/>
      <c r="V4" s="257"/>
      <c r="W4" s="257"/>
    </row>
    <row r="5" spans="1:23" ht="12.75" x14ac:dyDescent="0.2">
      <c r="A5" s="257" t="s">
        <v>54</v>
      </c>
      <c r="B5" s="257"/>
      <c r="C5" s="257"/>
      <c r="D5" s="257"/>
      <c r="E5" s="257"/>
      <c r="F5" s="257"/>
      <c r="G5" s="257"/>
      <c r="H5" s="257"/>
      <c r="I5" s="257"/>
      <c r="J5" s="257"/>
      <c r="K5" s="257"/>
      <c r="L5" s="257"/>
      <c r="M5" s="257"/>
      <c r="N5" s="257"/>
      <c r="O5" s="257"/>
      <c r="P5" s="257"/>
      <c r="Q5" s="257"/>
      <c r="R5" s="257"/>
      <c r="S5" s="257"/>
      <c r="T5" s="257"/>
      <c r="U5" s="257"/>
      <c r="V5" s="257"/>
      <c r="W5" s="257"/>
    </row>
    <row r="6" spans="1:23" ht="12.75" x14ac:dyDescent="0.2">
      <c r="A6" s="257" t="s">
        <v>340</v>
      </c>
      <c r="B6" s="257"/>
      <c r="C6" s="257"/>
      <c r="D6" s="257"/>
      <c r="E6" s="257"/>
      <c r="F6" s="257"/>
      <c r="G6" s="257"/>
      <c r="H6" s="257"/>
      <c r="I6" s="257"/>
      <c r="J6" s="257"/>
      <c r="K6" s="257"/>
      <c r="L6" s="257"/>
      <c r="M6" s="257"/>
      <c r="N6" s="257"/>
      <c r="O6" s="257"/>
      <c r="P6" s="257"/>
      <c r="Q6" s="257"/>
      <c r="R6" s="257"/>
      <c r="S6" s="257"/>
      <c r="T6" s="257"/>
      <c r="U6" s="257"/>
      <c r="V6" s="257"/>
      <c r="W6" s="257"/>
    </row>
    <row r="7" spans="1:23" ht="15.75" customHeight="1" x14ac:dyDescent="0.2">
      <c r="A7" s="313"/>
      <c r="B7" s="313"/>
      <c r="C7" s="313"/>
      <c r="D7" s="313"/>
      <c r="E7" s="313"/>
      <c r="F7" s="313"/>
      <c r="G7" s="313"/>
      <c r="H7" s="313"/>
      <c r="I7" s="313"/>
      <c r="J7" s="313"/>
      <c r="K7" s="313"/>
      <c r="L7" s="313"/>
      <c r="M7" s="313"/>
      <c r="N7" s="313"/>
      <c r="O7" s="313"/>
      <c r="P7" s="313"/>
      <c r="Q7" s="313"/>
      <c r="R7" s="313"/>
      <c r="S7" s="313"/>
      <c r="T7" s="313"/>
      <c r="U7" s="313"/>
      <c r="V7" s="313"/>
      <c r="W7" s="313"/>
    </row>
    <row r="8" spans="1:23" ht="15.75" customHeight="1" x14ac:dyDescent="0.2">
      <c r="A8" s="256" t="s">
        <v>1</v>
      </c>
      <c r="B8" s="256"/>
      <c r="C8" s="256"/>
      <c r="D8" s="256"/>
      <c r="E8" s="256"/>
      <c r="F8" s="256"/>
      <c r="G8" s="256"/>
      <c r="H8" s="256"/>
      <c r="I8" s="256"/>
      <c r="J8" s="256"/>
      <c r="K8" s="256"/>
      <c r="L8" s="256"/>
      <c r="M8" s="240" t="s">
        <v>2</v>
      </c>
      <c r="N8" s="240"/>
      <c r="O8" s="240"/>
      <c r="P8" s="240"/>
      <c r="Q8" s="240"/>
      <c r="R8" s="240"/>
      <c r="S8" s="241"/>
      <c r="T8" s="267" t="s">
        <v>234</v>
      </c>
      <c r="U8" s="268"/>
      <c r="V8" s="268"/>
      <c r="W8" s="269"/>
    </row>
    <row r="9" spans="1:23" ht="15.75" customHeight="1" x14ac:dyDescent="0.2">
      <c r="A9" s="243" t="s">
        <v>60</v>
      </c>
      <c r="B9" s="243" t="s">
        <v>76</v>
      </c>
      <c r="C9" s="281" t="s">
        <v>141</v>
      </c>
      <c r="D9" s="242" t="s">
        <v>3</v>
      </c>
      <c r="E9" s="243" t="s">
        <v>4</v>
      </c>
      <c r="F9" s="308" t="s">
        <v>26</v>
      </c>
      <c r="G9" s="308"/>
      <c r="H9" s="308"/>
      <c r="I9" s="308"/>
      <c r="J9" s="308"/>
      <c r="K9" s="308"/>
      <c r="L9" s="242" t="s">
        <v>3</v>
      </c>
      <c r="M9" s="244" t="s">
        <v>448</v>
      </c>
      <c r="N9" s="244" t="s">
        <v>449</v>
      </c>
      <c r="O9" s="244" t="s">
        <v>533</v>
      </c>
      <c r="P9" s="244" t="s">
        <v>618</v>
      </c>
      <c r="Q9" s="242" t="s">
        <v>80</v>
      </c>
      <c r="R9" s="242" t="s">
        <v>5</v>
      </c>
      <c r="S9" s="242" t="s">
        <v>6</v>
      </c>
      <c r="T9" s="244" t="s">
        <v>450</v>
      </c>
      <c r="U9" s="244" t="s">
        <v>451</v>
      </c>
      <c r="V9" s="244" t="s">
        <v>534</v>
      </c>
      <c r="W9" s="244" t="s">
        <v>617</v>
      </c>
    </row>
    <row r="10" spans="1:23" ht="42.75" customHeight="1" x14ac:dyDescent="0.2">
      <c r="A10" s="243"/>
      <c r="B10" s="243"/>
      <c r="C10" s="282"/>
      <c r="D10" s="242"/>
      <c r="E10" s="243"/>
      <c r="F10" s="30" t="s">
        <v>28</v>
      </c>
      <c r="G10" s="27" t="s">
        <v>27</v>
      </c>
      <c r="H10" s="27" t="s">
        <v>29</v>
      </c>
      <c r="I10" s="30" t="s">
        <v>21</v>
      </c>
      <c r="J10" s="58" t="s">
        <v>30</v>
      </c>
      <c r="K10" s="27" t="s">
        <v>33</v>
      </c>
      <c r="L10" s="242"/>
      <c r="M10" s="244"/>
      <c r="N10" s="244"/>
      <c r="O10" s="244"/>
      <c r="P10" s="244"/>
      <c r="Q10" s="242"/>
      <c r="R10" s="242"/>
      <c r="S10" s="242"/>
      <c r="T10" s="247"/>
      <c r="U10" s="247"/>
      <c r="V10" s="247"/>
      <c r="W10" s="247"/>
    </row>
    <row r="11" spans="1:23" ht="54.75" customHeight="1" x14ac:dyDescent="0.2">
      <c r="A11" s="279" t="str">
        <f>+'Plan de desarrollo'!B4</f>
        <v>5. Gobernanza y Gobernabilidad</v>
      </c>
      <c r="B11" s="248" t="s">
        <v>13</v>
      </c>
      <c r="C11" s="105" t="s">
        <v>167</v>
      </c>
      <c r="D11" s="107">
        <f>+L11</f>
        <v>0.01</v>
      </c>
      <c r="E11" s="250" t="s">
        <v>285</v>
      </c>
      <c r="F11" s="29" t="s">
        <v>333</v>
      </c>
      <c r="G11" s="31" t="s">
        <v>332</v>
      </c>
      <c r="H11" s="31" t="s">
        <v>31</v>
      </c>
      <c r="I11" s="31" t="s">
        <v>331</v>
      </c>
      <c r="J11" s="59" t="s">
        <v>20</v>
      </c>
      <c r="K11" s="36">
        <v>1</v>
      </c>
      <c r="L11" s="37">
        <v>0.01</v>
      </c>
      <c r="M11" s="210">
        <v>0.25</v>
      </c>
      <c r="N11" s="210">
        <v>0.25</v>
      </c>
      <c r="O11" s="210">
        <v>0.25</v>
      </c>
      <c r="P11" s="210">
        <v>0.25</v>
      </c>
      <c r="Q11" s="38">
        <f>SUM(M11:P11)/K11</f>
        <v>1</v>
      </c>
      <c r="R11" s="38">
        <f>IF(Q11&lt;=100%,Q11*L11,L11)</f>
        <v>0.01</v>
      </c>
      <c r="S11" s="55">
        <f>(R11/$D$19)*100</f>
        <v>0.29850746268656719</v>
      </c>
      <c r="T11" s="98" t="s">
        <v>431</v>
      </c>
      <c r="U11" s="98" t="s">
        <v>510</v>
      </c>
      <c r="V11" s="98" t="s">
        <v>561</v>
      </c>
      <c r="W11" s="98" t="s">
        <v>619</v>
      </c>
    </row>
    <row r="12" spans="1:23" ht="72" customHeight="1" x14ac:dyDescent="0.2">
      <c r="A12" s="280"/>
      <c r="B12" s="249"/>
      <c r="C12" s="285" t="s">
        <v>177</v>
      </c>
      <c r="D12" s="283">
        <f>SUM(L12:L14)</f>
        <v>2.35E-2</v>
      </c>
      <c r="E12" s="251"/>
      <c r="F12" s="103" t="s">
        <v>335</v>
      </c>
      <c r="G12" s="31" t="s">
        <v>334</v>
      </c>
      <c r="H12" s="31" t="s">
        <v>31</v>
      </c>
      <c r="I12" s="31" t="s">
        <v>349</v>
      </c>
      <c r="J12" s="59" t="s">
        <v>20</v>
      </c>
      <c r="K12" s="36">
        <v>1</v>
      </c>
      <c r="L12" s="37">
        <v>8.0000000000000002E-3</v>
      </c>
      <c r="M12" s="210">
        <v>0.25</v>
      </c>
      <c r="N12" s="210">
        <v>0.25</v>
      </c>
      <c r="O12" s="210">
        <v>0.25</v>
      </c>
      <c r="P12" s="210">
        <v>0.25</v>
      </c>
      <c r="Q12" s="38">
        <f>SUM(M12:P12)/K12</f>
        <v>1</v>
      </c>
      <c r="R12" s="38">
        <f>IF(Q12&lt;=100%,Q12*L12,L12)</f>
        <v>8.0000000000000002E-3</v>
      </c>
      <c r="S12" s="55">
        <f>(R12/$D$19)*100</f>
        <v>0.23880597014925373</v>
      </c>
      <c r="T12" s="98" t="s">
        <v>432</v>
      </c>
      <c r="U12" s="98" t="s">
        <v>511</v>
      </c>
      <c r="V12" s="98" t="s">
        <v>562</v>
      </c>
      <c r="W12" s="98" t="s">
        <v>620</v>
      </c>
    </row>
    <row r="13" spans="1:23" ht="128.25" customHeight="1" x14ac:dyDescent="0.2">
      <c r="A13" s="280"/>
      <c r="B13" s="249"/>
      <c r="C13" s="285"/>
      <c r="D13" s="284"/>
      <c r="E13" s="251"/>
      <c r="F13" s="181" t="s">
        <v>86</v>
      </c>
      <c r="G13" s="18" t="s">
        <v>336</v>
      </c>
      <c r="H13" s="18" t="s">
        <v>31</v>
      </c>
      <c r="I13" s="18" t="s">
        <v>87</v>
      </c>
      <c r="J13" s="59" t="s">
        <v>20</v>
      </c>
      <c r="K13" s="36">
        <v>1</v>
      </c>
      <c r="L13" s="37">
        <v>8.0000000000000002E-3</v>
      </c>
      <c r="M13" s="210">
        <v>0.25</v>
      </c>
      <c r="N13" s="210">
        <v>0.25</v>
      </c>
      <c r="O13" s="210">
        <v>0.25</v>
      </c>
      <c r="P13" s="210">
        <v>0.25</v>
      </c>
      <c r="Q13" s="38">
        <f>SUM(M13:P13)/K13</f>
        <v>1</v>
      </c>
      <c r="R13" s="38">
        <f>IF(Q13&lt;=100%,Q13*L13,L13)</f>
        <v>8.0000000000000002E-3</v>
      </c>
      <c r="S13" s="55">
        <f>(R13/$D$19)*100</f>
        <v>0.23880597014925373</v>
      </c>
      <c r="T13" s="165" t="s">
        <v>433</v>
      </c>
      <c r="U13" s="165" t="s">
        <v>512</v>
      </c>
      <c r="V13" s="165" t="s">
        <v>563</v>
      </c>
      <c r="W13" s="165" t="s">
        <v>621</v>
      </c>
    </row>
    <row r="14" spans="1:23" ht="153" customHeight="1" x14ac:dyDescent="0.2">
      <c r="A14" s="280"/>
      <c r="B14" s="249"/>
      <c r="C14" s="285"/>
      <c r="D14" s="284"/>
      <c r="E14" s="251"/>
      <c r="F14" s="18" t="s">
        <v>338</v>
      </c>
      <c r="G14" s="18" t="s">
        <v>337</v>
      </c>
      <c r="H14" s="18" t="s">
        <v>31</v>
      </c>
      <c r="I14" s="18" t="s">
        <v>339</v>
      </c>
      <c r="J14" s="59" t="s">
        <v>20</v>
      </c>
      <c r="K14" s="36">
        <v>1</v>
      </c>
      <c r="L14" s="37">
        <v>7.4999999999999997E-3</v>
      </c>
      <c r="M14" s="210">
        <v>0.25</v>
      </c>
      <c r="N14" s="210">
        <v>0.25</v>
      </c>
      <c r="O14" s="210">
        <v>0.25</v>
      </c>
      <c r="P14" s="210">
        <v>0.25</v>
      </c>
      <c r="Q14" s="38">
        <f>SUM(M14:P14)/K14</f>
        <v>1</v>
      </c>
      <c r="R14" s="38">
        <f>IF(Q14&lt;=100%,Q14*L14,L14)</f>
        <v>7.4999999999999997E-3</v>
      </c>
      <c r="S14" s="55">
        <f>(R14/$D$19)*100</f>
        <v>0.22388059701492535</v>
      </c>
      <c r="T14" s="56" t="s">
        <v>434</v>
      </c>
      <c r="U14" s="56" t="s">
        <v>513</v>
      </c>
      <c r="V14" s="56" t="s">
        <v>564</v>
      </c>
      <c r="W14" s="56" t="s">
        <v>622</v>
      </c>
    </row>
    <row r="15" spans="1:23" ht="17.25" customHeight="1" x14ac:dyDescent="0.2">
      <c r="A15" s="314" t="s">
        <v>8</v>
      </c>
      <c r="B15" s="314"/>
      <c r="C15" s="314"/>
      <c r="D15" s="314"/>
      <c r="E15" s="314"/>
      <c r="F15" s="314"/>
      <c r="G15" s="314"/>
      <c r="H15" s="314"/>
      <c r="I15" s="314"/>
      <c r="J15" s="314"/>
      <c r="K15" s="314"/>
      <c r="L15" s="314"/>
      <c r="M15" s="314"/>
      <c r="N15" s="314"/>
      <c r="O15" s="314"/>
      <c r="P15" s="314"/>
      <c r="Q15" s="314"/>
      <c r="R15" s="314"/>
      <c r="S15" s="134">
        <f>SUM(S11:S14)</f>
        <v>1</v>
      </c>
      <c r="T15" s="129"/>
      <c r="U15" s="129"/>
      <c r="V15" s="129"/>
      <c r="W15" s="130"/>
    </row>
    <row r="16" spans="1:23" ht="12.75" hidden="1" x14ac:dyDescent="0.2"/>
    <row r="17" spans="2:23" ht="36" hidden="1" x14ac:dyDescent="0.2">
      <c r="W17" s="46" t="s">
        <v>195</v>
      </c>
    </row>
    <row r="18" spans="2:23" ht="12.75" hidden="1" x14ac:dyDescent="0.2">
      <c r="D18" s="53">
        <f>SUM(D11:D14)</f>
        <v>3.3500000000000002E-2</v>
      </c>
    </row>
    <row r="19" spans="2:23" ht="12.75" hidden="1" x14ac:dyDescent="0.2">
      <c r="D19" s="1">
        <f>+D18*100</f>
        <v>3.35</v>
      </c>
    </row>
    <row r="20" spans="2:23" ht="12.75" hidden="1" x14ac:dyDescent="0.2"/>
    <row r="21" spans="2:23" ht="12.75" hidden="1" x14ac:dyDescent="0.2"/>
    <row r="22" spans="2:23" ht="12.75" hidden="1" x14ac:dyDescent="0.2">
      <c r="B22" s="11"/>
      <c r="C22" s="11"/>
      <c r="D22" s="11"/>
      <c r="E22" s="11"/>
      <c r="F22" s="11"/>
      <c r="G22" s="11"/>
      <c r="H22" s="11"/>
      <c r="I22" s="11"/>
      <c r="K22" s="11"/>
      <c r="L22" s="11"/>
      <c r="M22" s="11"/>
      <c r="N22" s="11"/>
      <c r="O22" s="11"/>
      <c r="P22" s="11"/>
      <c r="Q22" s="11"/>
      <c r="R22" s="11"/>
      <c r="S22" s="11"/>
      <c r="T22" s="11"/>
      <c r="U22" s="11"/>
      <c r="V22" s="11"/>
    </row>
    <row r="23" spans="2:23" ht="12.75" hidden="1" x14ac:dyDescent="0.2">
      <c r="B23" s="11"/>
      <c r="C23" s="11"/>
      <c r="D23" s="11"/>
      <c r="E23" s="11"/>
      <c r="F23" s="11"/>
      <c r="G23" s="11"/>
      <c r="H23" s="11"/>
      <c r="I23" s="11"/>
      <c r="K23" s="11"/>
      <c r="L23" s="11"/>
      <c r="M23" s="11"/>
      <c r="N23" s="11"/>
      <c r="O23" s="11"/>
      <c r="P23" s="11"/>
      <c r="Q23" s="11"/>
      <c r="R23" s="11"/>
      <c r="S23" s="11"/>
      <c r="T23" s="11"/>
      <c r="U23" s="11"/>
      <c r="V23" s="11"/>
    </row>
    <row r="24" spans="2:23" ht="12.75" hidden="1" x14ac:dyDescent="0.2">
      <c r="B24" s="11"/>
      <c r="C24" s="11"/>
      <c r="D24" s="11"/>
      <c r="E24" s="11"/>
      <c r="F24" s="11"/>
      <c r="G24" s="11"/>
      <c r="H24" s="11"/>
      <c r="I24" s="11"/>
      <c r="K24" s="11"/>
      <c r="L24" s="11"/>
      <c r="M24" s="11"/>
      <c r="N24" s="11"/>
      <c r="O24" s="11"/>
      <c r="P24" s="11"/>
      <c r="Q24" s="11"/>
      <c r="R24" s="11"/>
      <c r="S24" s="11"/>
      <c r="T24" s="11"/>
      <c r="U24" s="11"/>
      <c r="V24" s="11"/>
    </row>
    <row r="25" spans="2:23" ht="12.75" hidden="1" x14ac:dyDescent="0.2">
      <c r="B25" s="11"/>
      <c r="C25" s="11"/>
      <c r="D25" s="11"/>
      <c r="E25" s="11"/>
      <c r="F25" s="11"/>
      <c r="G25" s="11"/>
      <c r="H25" s="11"/>
      <c r="I25" s="11"/>
      <c r="K25" s="11"/>
      <c r="L25" s="11"/>
      <c r="M25" s="11"/>
      <c r="N25" s="11"/>
      <c r="O25" s="11"/>
      <c r="P25" s="11"/>
      <c r="Q25" s="11"/>
      <c r="R25" s="11"/>
      <c r="S25" s="11"/>
      <c r="T25" s="11"/>
      <c r="U25" s="11"/>
      <c r="V25" s="11"/>
    </row>
    <row r="26" spans="2:23" ht="12.75" hidden="1" x14ac:dyDescent="0.2">
      <c r="B26" s="11"/>
      <c r="C26" s="11"/>
      <c r="D26" s="11"/>
      <c r="E26" s="11"/>
      <c r="F26" s="11"/>
      <c r="G26" s="11"/>
      <c r="H26" s="11"/>
      <c r="I26" s="11"/>
      <c r="K26" s="11"/>
      <c r="L26" s="11"/>
      <c r="M26" s="11"/>
      <c r="N26" s="11"/>
      <c r="O26" s="11"/>
      <c r="P26" s="11"/>
      <c r="Q26" s="11"/>
      <c r="R26" s="11"/>
      <c r="S26" s="11"/>
      <c r="T26" s="11"/>
      <c r="U26" s="11"/>
      <c r="V26" s="11"/>
    </row>
    <row r="27" spans="2:23" ht="12.75" hidden="1" x14ac:dyDescent="0.2">
      <c r="B27" s="11"/>
      <c r="C27" s="11"/>
      <c r="D27" s="11"/>
      <c r="E27" s="11"/>
      <c r="F27" s="11"/>
      <c r="G27" s="11"/>
      <c r="H27" s="11"/>
      <c r="I27" s="11"/>
      <c r="K27" s="11"/>
      <c r="L27" s="11"/>
      <c r="M27" s="11"/>
      <c r="N27" s="11"/>
      <c r="O27" s="11"/>
      <c r="P27" s="11"/>
      <c r="Q27" s="11"/>
      <c r="R27" s="11"/>
      <c r="S27" s="11"/>
      <c r="T27" s="11"/>
      <c r="U27" s="11"/>
      <c r="V27" s="11"/>
    </row>
    <row r="28" spans="2:23" ht="12.75" hidden="1" x14ac:dyDescent="0.2"/>
    <row r="29" spans="2:23" ht="12.75" hidden="1" x14ac:dyDescent="0.2"/>
    <row r="30" spans="2:23" ht="12.75" hidden="1" x14ac:dyDescent="0.2"/>
    <row r="31" spans="2:23" ht="12.75" hidden="1" x14ac:dyDescent="0.2"/>
    <row r="32" spans="2:23" ht="12.75" hidden="1" x14ac:dyDescent="0.2"/>
    <row r="33" ht="12.75" hidden="1" x14ac:dyDescent="0.2"/>
    <row r="34" ht="12.75" hidden="1" x14ac:dyDescent="0.2"/>
    <row r="35" ht="12.75" hidden="1" x14ac:dyDescent="0.2"/>
    <row r="36" ht="12.75" hidden="1" x14ac:dyDescent="0.2"/>
    <row r="37" ht="12.75" hidden="1" x14ac:dyDescent="0.2"/>
    <row r="38" ht="12.75" hidden="1" x14ac:dyDescent="0.2"/>
    <row r="39" ht="12.75" hidden="1" x14ac:dyDescent="0.2"/>
    <row r="40" ht="12.75" hidden="1" x14ac:dyDescent="0.2"/>
    <row r="41" ht="12.75" hidden="1" x14ac:dyDescent="0.2"/>
    <row r="42" ht="12.75" hidden="1" x14ac:dyDescent="0.2"/>
    <row r="43" ht="12.75" hidden="1" x14ac:dyDescent="0.2"/>
    <row r="44" ht="12.75" hidden="1" x14ac:dyDescent="0.2"/>
    <row r="45" ht="12.75" hidden="1" x14ac:dyDescent="0.2"/>
    <row r="46" ht="12.75" hidden="1" x14ac:dyDescent="0.2"/>
    <row r="47" ht="12.75" hidden="1" x14ac:dyDescent="0.2"/>
    <row r="48"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sheetData>
  <mergeCells count="33">
    <mergeCell ref="V9:V10"/>
    <mergeCell ref="A5:W5"/>
    <mergeCell ref="A6:W6"/>
    <mergeCell ref="E11:E14"/>
    <mergeCell ref="M9:M10"/>
    <mergeCell ref="N9:N10"/>
    <mergeCell ref="T9:T10"/>
    <mergeCell ref="O9:O10"/>
    <mergeCell ref="U9:U10"/>
    <mergeCell ref="P9:P10"/>
    <mergeCell ref="A1:B3"/>
    <mergeCell ref="D1:W3"/>
    <mergeCell ref="A4:W4"/>
    <mergeCell ref="A8:L8"/>
    <mergeCell ref="A7:W7"/>
    <mergeCell ref="M8:S8"/>
    <mergeCell ref="T8:W8"/>
    <mergeCell ref="A15:R15"/>
    <mergeCell ref="W9:W10"/>
    <mergeCell ref="Q9:Q10"/>
    <mergeCell ref="R9:R10"/>
    <mergeCell ref="S9:S10"/>
    <mergeCell ref="A11:A14"/>
    <mergeCell ref="B11:B14"/>
    <mergeCell ref="E9:E10"/>
    <mergeCell ref="A9:A10"/>
    <mergeCell ref="D9:D10"/>
    <mergeCell ref="F9:K9"/>
    <mergeCell ref="L9:L10"/>
    <mergeCell ref="B9:B10"/>
    <mergeCell ref="C9:C10"/>
    <mergeCell ref="C12:C14"/>
    <mergeCell ref="D12:D14"/>
  </mergeCells>
  <pageMargins left="0.7" right="0.7" top="0.75" bottom="0.75" header="0.3" footer="0.3"/>
  <pageSetup orientation="portrait" r:id="rId1"/>
  <ignoredErrors>
    <ignoredError sqref="D12"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19"/>
  <sheetViews>
    <sheetView showGridLines="0" topLeftCell="J1" zoomScale="70" zoomScaleNormal="70" zoomScalePageLayoutView="125" workbookViewId="0">
      <selection activeCell="W11" sqref="W11:W14"/>
    </sheetView>
  </sheetViews>
  <sheetFormatPr baseColWidth="10" defaultColWidth="10.85546875" defaultRowHeight="12.75" x14ac:dyDescent="0.2"/>
  <cols>
    <col min="1" max="1" width="18.7109375" style="9" customWidth="1"/>
    <col min="2" max="2" width="23" style="9" customWidth="1"/>
    <col min="3" max="3" width="17.140625" style="9" customWidth="1"/>
    <col min="4" max="4" width="10.42578125" style="9" customWidth="1"/>
    <col min="5" max="5" width="19" style="9" customWidth="1"/>
    <col min="6" max="6" width="21.140625" style="9" customWidth="1"/>
    <col min="7" max="7" width="23.140625" style="9" customWidth="1"/>
    <col min="8" max="8" width="14.28515625" style="9" customWidth="1"/>
    <col min="9" max="9" width="21.140625" style="9" customWidth="1"/>
    <col min="10" max="10" width="14.28515625" style="9" customWidth="1"/>
    <col min="11" max="11" width="10.85546875" style="9"/>
    <col min="12" max="12" width="10.42578125" style="9" customWidth="1"/>
    <col min="13" max="16" width="13.7109375" style="9" customWidth="1"/>
    <col min="17" max="17" width="15.42578125" style="9" customWidth="1"/>
    <col min="18" max="18" width="14.7109375" style="9" customWidth="1"/>
    <col min="19" max="19" width="12.7109375" style="9" customWidth="1"/>
    <col min="20" max="20" width="27.28515625" style="9" customWidth="1"/>
    <col min="21" max="22" width="27.85546875" style="9" customWidth="1"/>
    <col min="23" max="23" width="33.28515625" style="9" customWidth="1"/>
    <col min="24" max="16384" width="10.85546875" style="9"/>
  </cols>
  <sheetData>
    <row r="1" spans="1:23" ht="13.5" customHeight="1" x14ac:dyDescent="0.2">
      <c r="A1" s="315"/>
      <c r="B1" s="315"/>
      <c r="C1" s="116"/>
      <c r="D1" s="291" t="s">
        <v>199</v>
      </c>
      <c r="E1" s="291"/>
      <c r="F1" s="291"/>
      <c r="G1" s="291"/>
      <c r="H1" s="291"/>
      <c r="I1" s="291"/>
      <c r="J1" s="291"/>
      <c r="K1" s="291"/>
      <c r="L1" s="291"/>
      <c r="M1" s="291"/>
      <c r="N1" s="291"/>
      <c r="O1" s="291"/>
      <c r="P1" s="291"/>
      <c r="Q1" s="291"/>
      <c r="R1" s="291"/>
      <c r="S1" s="291"/>
      <c r="T1" s="291"/>
      <c r="U1" s="291"/>
      <c r="V1" s="291"/>
      <c r="W1" s="292"/>
    </row>
    <row r="2" spans="1:23" ht="13.5" customHeight="1" x14ac:dyDescent="0.2">
      <c r="A2" s="315"/>
      <c r="B2" s="315"/>
      <c r="C2" s="117"/>
      <c r="D2" s="293"/>
      <c r="E2" s="293"/>
      <c r="F2" s="293"/>
      <c r="G2" s="293"/>
      <c r="H2" s="293"/>
      <c r="I2" s="293"/>
      <c r="J2" s="293"/>
      <c r="K2" s="293"/>
      <c r="L2" s="293"/>
      <c r="M2" s="293"/>
      <c r="N2" s="293"/>
      <c r="O2" s="293"/>
      <c r="P2" s="293"/>
      <c r="Q2" s="293"/>
      <c r="R2" s="293"/>
      <c r="S2" s="293"/>
      <c r="T2" s="293"/>
      <c r="U2" s="293"/>
      <c r="V2" s="293"/>
      <c r="W2" s="294"/>
    </row>
    <row r="3" spans="1:23" ht="35.25" customHeight="1" x14ac:dyDescent="0.2">
      <c r="A3" s="315"/>
      <c r="B3" s="315"/>
      <c r="C3" s="118"/>
      <c r="D3" s="295"/>
      <c r="E3" s="295"/>
      <c r="F3" s="295"/>
      <c r="G3" s="295"/>
      <c r="H3" s="295"/>
      <c r="I3" s="295"/>
      <c r="J3" s="295"/>
      <c r="K3" s="295"/>
      <c r="L3" s="295"/>
      <c r="M3" s="295"/>
      <c r="N3" s="295"/>
      <c r="O3" s="295"/>
      <c r="P3" s="295"/>
      <c r="Q3" s="295"/>
      <c r="R3" s="295"/>
      <c r="S3" s="295"/>
      <c r="T3" s="295"/>
      <c r="U3" s="295"/>
      <c r="V3" s="295"/>
      <c r="W3" s="296"/>
    </row>
    <row r="4" spans="1:23" x14ac:dyDescent="0.2">
      <c r="A4" s="257" t="s">
        <v>18</v>
      </c>
      <c r="B4" s="257"/>
      <c r="C4" s="257"/>
      <c r="D4" s="257"/>
      <c r="E4" s="257"/>
      <c r="F4" s="257"/>
      <c r="G4" s="257"/>
      <c r="H4" s="257"/>
      <c r="I4" s="257"/>
      <c r="J4" s="257"/>
      <c r="K4" s="257"/>
      <c r="L4" s="257"/>
      <c r="M4" s="257"/>
      <c r="N4" s="257"/>
      <c r="O4" s="257"/>
      <c r="P4" s="257"/>
      <c r="Q4" s="257"/>
      <c r="R4" s="257"/>
      <c r="S4" s="257"/>
      <c r="T4" s="257"/>
      <c r="U4" s="257"/>
      <c r="V4" s="257"/>
      <c r="W4" s="257"/>
    </row>
    <row r="5" spans="1:23" x14ac:dyDescent="0.2">
      <c r="A5" s="257" t="s">
        <v>53</v>
      </c>
      <c r="B5" s="257"/>
      <c r="C5" s="257"/>
      <c r="D5" s="257"/>
      <c r="E5" s="257"/>
      <c r="F5" s="257"/>
      <c r="G5" s="257"/>
      <c r="H5" s="257"/>
      <c r="I5" s="257"/>
      <c r="J5" s="257"/>
      <c r="K5" s="257"/>
      <c r="L5" s="257"/>
      <c r="M5" s="257"/>
      <c r="N5" s="257"/>
      <c r="O5" s="257"/>
      <c r="P5" s="257"/>
      <c r="Q5" s="257"/>
      <c r="R5" s="257"/>
      <c r="S5" s="257"/>
      <c r="T5" s="257"/>
      <c r="U5" s="257"/>
      <c r="V5" s="257"/>
      <c r="W5" s="257"/>
    </row>
    <row r="6" spans="1:23" x14ac:dyDescent="0.2">
      <c r="A6" s="257" t="s">
        <v>292</v>
      </c>
      <c r="B6" s="257"/>
      <c r="C6" s="257"/>
      <c r="D6" s="257"/>
      <c r="E6" s="257"/>
      <c r="F6" s="257"/>
      <c r="G6" s="257"/>
      <c r="H6" s="257"/>
      <c r="I6" s="257"/>
      <c r="J6" s="257"/>
      <c r="K6" s="257"/>
      <c r="L6" s="257"/>
      <c r="M6" s="257"/>
      <c r="N6" s="257"/>
      <c r="O6" s="257"/>
      <c r="P6" s="257"/>
      <c r="Q6" s="257"/>
      <c r="R6" s="257"/>
      <c r="S6" s="257"/>
      <c r="T6" s="257"/>
      <c r="U6" s="257"/>
      <c r="V6" s="257"/>
      <c r="W6" s="257"/>
    </row>
    <row r="7" spans="1:23" x14ac:dyDescent="0.2">
      <c r="A7" s="288"/>
      <c r="B7" s="289"/>
      <c r="C7" s="289"/>
      <c r="D7" s="289"/>
      <c r="E7" s="289"/>
      <c r="F7" s="289"/>
      <c r="G7" s="289"/>
      <c r="H7" s="289"/>
      <c r="I7" s="289"/>
      <c r="J7" s="289"/>
      <c r="K7" s="289"/>
      <c r="L7" s="289"/>
      <c r="M7" s="289"/>
      <c r="N7" s="289"/>
      <c r="O7" s="289"/>
      <c r="P7" s="289"/>
      <c r="Q7" s="289"/>
      <c r="R7" s="289"/>
      <c r="S7" s="289"/>
      <c r="T7" s="289"/>
      <c r="U7" s="289"/>
      <c r="V7" s="289"/>
      <c r="W7" s="290"/>
    </row>
    <row r="8" spans="1:23" ht="12.75" customHeight="1" x14ac:dyDescent="0.2">
      <c r="A8" s="309" t="s">
        <v>1</v>
      </c>
      <c r="B8" s="309"/>
      <c r="C8" s="309"/>
      <c r="D8" s="309"/>
      <c r="E8" s="309"/>
      <c r="F8" s="309"/>
      <c r="G8" s="309"/>
      <c r="H8" s="309"/>
      <c r="I8" s="309"/>
      <c r="J8" s="309"/>
      <c r="K8" s="309"/>
      <c r="L8" s="309"/>
      <c r="M8" s="240" t="s">
        <v>2</v>
      </c>
      <c r="N8" s="240"/>
      <c r="O8" s="240"/>
      <c r="P8" s="240"/>
      <c r="Q8" s="240"/>
      <c r="R8" s="240"/>
      <c r="S8" s="241"/>
      <c r="T8" s="267" t="s">
        <v>234</v>
      </c>
      <c r="U8" s="268"/>
      <c r="V8" s="268"/>
      <c r="W8" s="269"/>
    </row>
    <row r="9" spans="1:23" ht="13.5" customHeight="1" x14ac:dyDescent="0.2">
      <c r="A9" s="243" t="s">
        <v>60</v>
      </c>
      <c r="B9" s="243" t="s">
        <v>76</v>
      </c>
      <c r="C9" s="281" t="s">
        <v>141</v>
      </c>
      <c r="D9" s="242" t="s">
        <v>3</v>
      </c>
      <c r="E9" s="243" t="s">
        <v>4</v>
      </c>
      <c r="F9" s="243" t="s">
        <v>26</v>
      </c>
      <c r="G9" s="243"/>
      <c r="H9" s="243"/>
      <c r="I9" s="243"/>
      <c r="J9" s="243"/>
      <c r="K9" s="243"/>
      <c r="L9" s="242" t="s">
        <v>3</v>
      </c>
      <c r="M9" s="244" t="s">
        <v>448</v>
      </c>
      <c r="N9" s="244" t="s">
        <v>449</v>
      </c>
      <c r="O9" s="244" t="s">
        <v>533</v>
      </c>
      <c r="P9" s="244" t="s">
        <v>618</v>
      </c>
      <c r="Q9" s="242" t="s">
        <v>80</v>
      </c>
      <c r="R9" s="242" t="s">
        <v>5</v>
      </c>
      <c r="S9" s="242" t="s">
        <v>6</v>
      </c>
      <c r="T9" s="244" t="s">
        <v>450</v>
      </c>
      <c r="U9" s="244" t="s">
        <v>451</v>
      </c>
      <c r="V9" s="244" t="s">
        <v>534</v>
      </c>
      <c r="W9" s="244" t="s">
        <v>617</v>
      </c>
    </row>
    <row r="10" spans="1:23" ht="51" customHeight="1" x14ac:dyDescent="0.2">
      <c r="A10" s="243"/>
      <c r="B10" s="243"/>
      <c r="C10" s="282"/>
      <c r="D10" s="242"/>
      <c r="E10" s="243"/>
      <c r="F10" s="48" t="s">
        <v>28</v>
      </c>
      <c r="G10" s="51" t="s">
        <v>27</v>
      </c>
      <c r="H10" s="51" t="s">
        <v>29</v>
      </c>
      <c r="I10" s="48" t="s">
        <v>21</v>
      </c>
      <c r="J10" s="51" t="s">
        <v>30</v>
      </c>
      <c r="K10" s="51" t="s">
        <v>33</v>
      </c>
      <c r="L10" s="242"/>
      <c r="M10" s="244"/>
      <c r="N10" s="244"/>
      <c r="O10" s="244"/>
      <c r="P10" s="244"/>
      <c r="Q10" s="242"/>
      <c r="R10" s="242"/>
      <c r="S10" s="242"/>
      <c r="T10" s="247"/>
      <c r="U10" s="247"/>
      <c r="V10" s="247"/>
      <c r="W10" s="247"/>
    </row>
    <row r="11" spans="1:23" ht="82.5" customHeight="1" x14ac:dyDescent="0.2">
      <c r="A11" s="248" t="str">
        <f>'Plan de desarrollo'!B4</f>
        <v>5. Gobernanza y Gobernabilidad</v>
      </c>
      <c r="B11" s="248" t="str">
        <f>+'Objetivos Estratégicos'!B10</f>
        <v xml:space="preserve">Incrementar el nivel de eficiencia y eficacia operativa y administrativa en la gestión y ejecución de los procesos. </v>
      </c>
      <c r="C11" s="248" t="s">
        <v>178</v>
      </c>
      <c r="D11" s="305">
        <f>SUM(L11:L14)</f>
        <v>0.02</v>
      </c>
      <c r="E11" s="250" t="s">
        <v>19</v>
      </c>
      <c r="F11" s="47" t="s">
        <v>58</v>
      </c>
      <c r="G11" s="47" t="s">
        <v>179</v>
      </c>
      <c r="H11" s="47" t="s">
        <v>31</v>
      </c>
      <c r="I11" s="47" t="s">
        <v>59</v>
      </c>
      <c r="J11" s="47" t="s">
        <v>20</v>
      </c>
      <c r="K11" s="50">
        <v>1</v>
      </c>
      <c r="L11" s="128">
        <v>5.0000000000000001E-3</v>
      </c>
      <c r="M11" s="164">
        <v>0.3</v>
      </c>
      <c r="N11" s="164">
        <v>0.2</v>
      </c>
      <c r="O11" s="164">
        <v>0.25</v>
      </c>
      <c r="P11" s="164">
        <v>0.2</v>
      </c>
      <c r="Q11" s="219">
        <f>SUM(M11:P11)/K11</f>
        <v>0.95</v>
      </c>
      <c r="R11" s="49">
        <f>IF(Q11&lt;=100%,Q11*L11,L11)</f>
        <v>4.7499999999999999E-3</v>
      </c>
      <c r="S11" s="49">
        <f>(R11/D19)*100</f>
        <v>0.23749999999999999</v>
      </c>
      <c r="T11" s="90" t="s">
        <v>437</v>
      </c>
      <c r="U11" s="90" t="s">
        <v>437</v>
      </c>
      <c r="V11" s="90" t="s">
        <v>437</v>
      </c>
      <c r="W11" s="90" t="s">
        <v>437</v>
      </c>
    </row>
    <row r="12" spans="1:23" ht="82.5" customHeight="1" x14ac:dyDescent="0.2">
      <c r="A12" s="249"/>
      <c r="B12" s="249"/>
      <c r="C12" s="249"/>
      <c r="D12" s="306"/>
      <c r="E12" s="251"/>
      <c r="F12" s="181" t="s">
        <v>329</v>
      </c>
      <c r="G12" s="181" t="s">
        <v>438</v>
      </c>
      <c r="H12" s="181" t="s">
        <v>31</v>
      </c>
      <c r="I12" s="181" t="s">
        <v>330</v>
      </c>
      <c r="J12" s="181" t="s">
        <v>20</v>
      </c>
      <c r="K12" s="82">
        <v>1</v>
      </c>
      <c r="L12" s="128">
        <v>5.0000000000000001E-3</v>
      </c>
      <c r="M12" s="164">
        <v>0.3</v>
      </c>
      <c r="N12" s="164">
        <v>0.2</v>
      </c>
      <c r="O12" s="164">
        <v>0.25</v>
      </c>
      <c r="P12" s="164">
        <v>0.22</v>
      </c>
      <c r="Q12" s="219">
        <f>SUM(M12:P12)/K12</f>
        <v>0.97</v>
      </c>
      <c r="R12" s="192">
        <f>IF(Q12&lt;=100%,Q12*L12,L12)</f>
        <v>4.8500000000000001E-3</v>
      </c>
      <c r="S12" s="192">
        <f>(R12/D19)*100</f>
        <v>0.24249999999999999</v>
      </c>
      <c r="T12" s="90" t="s">
        <v>439</v>
      </c>
      <c r="U12" s="90" t="s">
        <v>521</v>
      </c>
      <c r="V12" s="90" t="s">
        <v>614</v>
      </c>
      <c r="W12" s="90" t="s">
        <v>637</v>
      </c>
    </row>
    <row r="13" spans="1:23" ht="69.75" customHeight="1" x14ac:dyDescent="0.2">
      <c r="A13" s="249"/>
      <c r="B13" s="249"/>
      <c r="C13" s="249"/>
      <c r="D13" s="306"/>
      <c r="E13" s="251"/>
      <c r="F13" s="122" t="s">
        <v>276</v>
      </c>
      <c r="G13" s="122" t="s">
        <v>277</v>
      </c>
      <c r="H13" s="122" t="s">
        <v>24</v>
      </c>
      <c r="I13" s="122" t="s">
        <v>278</v>
      </c>
      <c r="J13" s="181" t="s">
        <v>20</v>
      </c>
      <c r="K13" s="172">
        <v>1</v>
      </c>
      <c r="L13" s="128">
        <v>5.0000000000000001E-3</v>
      </c>
      <c r="M13" s="164">
        <v>0.3</v>
      </c>
      <c r="N13" s="164">
        <v>0.25</v>
      </c>
      <c r="O13" s="164">
        <v>0.3</v>
      </c>
      <c r="P13" s="164">
        <v>0.13</v>
      </c>
      <c r="Q13" s="219">
        <f>SUM(M13:P13)/K13</f>
        <v>0.98000000000000009</v>
      </c>
      <c r="R13" s="153">
        <f>IF(Q13&lt;=100%,Q13*L13,L13)</f>
        <v>4.9000000000000007E-3</v>
      </c>
      <c r="S13" s="153">
        <f>(R13/D19)*100</f>
        <v>0.24500000000000002</v>
      </c>
      <c r="T13" s="90" t="s">
        <v>435</v>
      </c>
      <c r="U13" s="90" t="s">
        <v>522</v>
      </c>
      <c r="V13" s="90" t="s">
        <v>615</v>
      </c>
      <c r="W13" s="90" t="s">
        <v>638</v>
      </c>
    </row>
    <row r="14" spans="1:23" ht="124.5" customHeight="1" x14ac:dyDescent="0.2">
      <c r="A14" s="298"/>
      <c r="B14" s="298"/>
      <c r="C14" s="298"/>
      <c r="D14" s="307"/>
      <c r="E14" s="304"/>
      <c r="F14" s="122" t="s">
        <v>279</v>
      </c>
      <c r="G14" s="122" t="s">
        <v>280</v>
      </c>
      <c r="H14" s="122" t="s">
        <v>24</v>
      </c>
      <c r="I14" s="122" t="s">
        <v>281</v>
      </c>
      <c r="J14" s="181" t="s">
        <v>20</v>
      </c>
      <c r="K14" s="82">
        <v>1</v>
      </c>
      <c r="L14" s="128">
        <v>5.0000000000000001E-3</v>
      </c>
      <c r="M14" s="164">
        <v>0.3</v>
      </c>
      <c r="N14" s="164">
        <v>0.2</v>
      </c>
      <c r="O14" s="164">
        <v>0.2</v>
      </c>
      <c r="P14" s="164">
        <v>0.2</v>
      </c>
      <c r="Q14" s="219">
        <f>SUM(M14:P14)/K14</f>
        <v>0.89999999999999991</v>
      </c>
      <c r="R14" s="153">
        <f>IF(Q14&lt;=100%,Q14*L14,L14)</f>
        <v>4.4999999999999997E-3</v>
      </c>
      <c r="S14" s="153">
        <f>(R14/D19)*100</f>
        <v>0.22499999999999998</v>
      </c>
      <c r="T14" s="22" t="s">
        <v>436</v>
      </c>
      <c r="U14" s="22" t="s">
        <v>523</v>
      </c>
      <c r="V14" s="22" t="s">
        <v>616</v>
      </c>
      <c r="W14" s="22" t="s">
        <v>639</v>
      </c>
    </row>
    <row r="15" spans="1:23" x14ac:dyDescent="0.2">
      <c r="A15" s="274" t="s">
        <v>8</v>
      </c>
      <c r="B15" s="274"/>
      <c r="C15" s="274"/>
      <c r="D15" s="274"/>
      <c r="E15" s="274"/>
      <c r="F15" s="274"/>
      <c r="G15" s="274"/>
      <c r="H15" s="274"/>
      <c r="I15" s="274"/>
      <c r="J15" s="274"/>
      <c r="K15" s="274"/>
      <c r="L15" s="274"/>
      <c r="M15" s="274"/>
      <c r="N15" s="274"/>
      <c r="O15" s="274"/>
      <c r="P15" s="274"/>
      <c r="Q15" s="274"/>
      <c r="R15" s="274"/>
      <c r="S15" s="134">
        <f>SUM(S11:S14)</f>
        <v>0.95</v>
      </c>
      <c r="T15" s="134"/>
      <c r="U15" s="134"/>
      <c r="V15" s="134"/>
      <c r="W15" s="130"/>
    </row>
    <row r="17" spans="4:23" ht="36" x14ac:dyDescent="0.2">
      <c r="W17" s="46" t="s">
        <v>195</v>
      </c>
    </row>
    <row r="18" spans="4:23" x14ac:dyDescent="0.2">
      <c r="D18" s="15">
        <f>+D11</f>
        <v>0.02</v>
      </c>
    </row>
    <row r="19" spans="4:23" x14ac:dyDescent="0.2">
      <c r="D19" s="9">
        <f>+D18*100</f>
        <v>2</v>
      </c>
    </row>
  </sheetData>
  <mergeCells count="33">
    <mergeCell ref="A7:W7"/>
    <mergeCell ref="A8:L8"/>
    <mergeCell ref="M8:S8"/>
    <mergeCell ref="E9:E10"/>
    <mergeCell ref="F9:K9"/>
    <mergeCell ref="L9:L10"/>
    <mergeCell ref="M9:M10"/>
    <mergeCell ref="T8:W8"/>
    <mergeCell ref="O9:O10"/>
    <mergeCell ref="U9:U10"/>
    <mergeCell ref="P9:P10"/>
    <mergeCell ref="V9:V10"/>
    <mergeCell ref="A4:W4"/>
    <mergeCell ref="A1:B3"/>
    <mergeCell ref="D1:W3"/>
    <mergeCell ref="A5:W5"/>
    <mergeCell ref="A6:W6"/>
    <mergeCell ref="D11:D14"/>
    <mergeCell ref="A15:R15"/>
    <mergeCell ref="W9:W10"/>
    <mergeCell ref="Q9:Q10"/>
    <mergeCell ref="R9:R10"/>
    <mergeCell ref="S9:S10"/>
    <mergeCell ref="A9:A10"/>
    <mergeCell ref="B9:B10"/>
    <mergeCell ref="C9:C10"/>
    <mergeCell ref="D9:D10"/>
    <mergeCell ref="A11:A14"/>
    <mergeCell ref="B11:B14"/>
    <mergeCell ref="C11:C14"/>
    <mergeCell ref="E11:E14"/>
    <mergeCell ref="N9:N10"/>
    <mergeCell ref="T9:T10"/>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23"/>
  <sheetViews>
    <sheetView showGridLines="0" topLeftCell="A7" zoomScale="70" zoomScaleNormal="70" workbookViewId="0">
      <selection activeCell="J11" sqref="J11"/>
    </sheetView>
  </sheetViews>
  <sheetFormatPr baseColWidth="10" defaultRowHeight="12.75" x14ac:dyDescent="0.2"/>
  <cols>
    <col min="1" max="1" width="19.7109375" style="17" customWidth="1"/>
    <col min="2" max="2" width="16.85546875" style="9" customWidth="1"/>
    <col min="3" max="3" width="17" style="9" customWidth="1"/>
    <col min="4" max="4" width="10.140625" style="9" customWidth="1"/>
    <col min="5" max="5" width="14.7109375" style="17" customWidth="1"/>
    <col min="6" max="6" width="19.42578125" style="9" customWidth="1"/>
    <col min="7" max="7" width="26.5703125" style="9" customWidth="1"/>
    <col min="8" max="8" width="10.7109375" style="9" customWidth="1"/>
    <col min="9" max="9" width="28.7109375" style="9" customWidth="1"/>
    <col min="10" max="10" width="12.42578125" style="9" customWidth="1"/>
    <col min="11" max="11" width="13.42578125" style="9" customWidth="1"/>
    <col min="12" max="12" width="10.28515625" style="77" customWidth="1"/>
    <col min="13" max="16" width="16.140625" style="9" customWidth="1"/>
    <col min="17" max="17" width="13" style="17" customWidth="1"/>
    <col min="18" max="18" width="14.85546875" style="17" customWidth="1"/>
    <col min="19" max="19" width="12.42578125" style="17" customWidth="1"/>
    <col min="20" max="20" width="59.42578125" style="17" customWidth="1"/>
    <col min="21" max="22" width="55" style="17" customWidth="1"/>
    <col min="23" max="23" width="59" style="9" customWidth="1"/>
    <col min="24" max="16384" width="11.42578125" style="9"/>
  </cols>
  <sheetData>
    <row r="1" spans="1:23" ht="13.5" customHeight="1" x14ac:dyDescent="0.2">
      <c r="A1" s="316" t="s">
        <v>62</v>
      </c>
      <c r="B1" s="316"/>
      <c r="C1" s="110"/>
      <c r="D1" s="291" t="s">
        <v>199</v>
      </c>
      <c r="E1" s="291"/>
      <c r="F1" s="291"/>
      <c r="G1" s="291"/>
      <c r="H1" s="291"/>
      <c r="I1" s="291"/>
      <c r="J1" s="291"/>
      <c r="K1" s="291"/>
      <c r="L1" s="291"/>
      <c r="M1" s="291"/>
      <c r="N1" s="291"/>
      <c r="O1" s="291"/>
      <c r="P1" s="291"/>
      <c r="Q1" s="291"/>
      <c r="R1" s="291"/>
      <c r="S1" s="291"/>
      <c r="T1" s="291"/>
      <c r="U1" s="291"/>
      <c r="V1" s="291"/>
      <c r="W1" s="292"/>
    </row>
    <row r="2" spans="1:23" ht="13.5" customHeight="1" x14ac:dyDescent="0.2">
      <c r="A2" s="316"/>
      <c r="B2" s="316"/>
      <c r="C2" s="111"/>
      <c r="D2" s="293"/>
      <c r="E2" s="293"/>
      <c r="F2" s="293"/>
      <c r="G2" s="293"/>
      <c r="H2" s="293"/>
      <c r="I2" s="293"/>
      <c r="J2" s="293"/>
      <c r="K2" s="293"/>
      <c r="L2" s="293"/>
      <c r="M2" s="293"/>
      <c r="N2" s="293"/>
      <c r="O2" s="293"/>
      <c r="P2" s="293"/>
      <c r="Q2" s="293"/>
      <c r="R2" s="293"/>
      <c r="S2" s="293"/>
      <c r="T2" s="293"/>
      <c r="U2" s="293"/>
      <c r="V2" s="293"/>
      <c r="W2" s="294"/>
    </row>
    <row r="3" spans="1:23" ht="34.5" customHeight="1" x14ac:dyDescent="0.2">
      <c r="A3" s="316"/>
      <c r="B3" s="316"/>
      <c r="C3" s="112"/>
      <c r="D3" s="295"/>
      <c r="E3" s="295"/>
      <c r="F3" s="295"/>
      <c r="G3" s="295"/>
      <c r="H3" s="295"/>
      <c r="I3" s="295"/>
      <c r="J3" s="295"/>
      <c r="K3" s="295"/>
      <c r="L3" s="295"/>
      <c r="M3" s="295"/>
      <c r="N3" s="295"/>
      <c r="O3" s="295"/>
      <c r="P3" s="295"/>
      <c r="Q3" s="295"/>
      <c r="R3" s="295"/>
      <c r="S3" s="295"/>
      <c r="T3" s="295"/>
      <c r="U3" s="295"/>
      <c r="V3" s="295"/>
      <c r="W3" s="296"/>
    </row>
    <row r="4" spans="1:23" x14ac:dyDescent="0.2">
      <c r="A4" s="257" t="s">
        <v>48</v>
      </c>
      <c r="B4" s="257"/>
      <c r="C4" s="257"/>
      <c r="D4" s="257"/>
      <c r="E4" s="257"/>
      <c r="F4" s="257"/>
      <c r="G4" s="257"/>
      <c r="H4" s="257"/>
      <c r="I4" s="257"/>
      <c r="J4" s="257"/>
      <c r="K4" s="257"/>
      <c r="L4" s="257"/>
      <c r="M4" s="257"/>
      <c r="N4" s="257"/>
      <c r="O4" s="257"/>
      <c r="P4" s="257"/>
      <c r="Q4" s="257"/>
      <c r="R4" s="257"/>
      <c r="S4" s="257"/>
      <c r="T4" s="257"/>
      <c r="U4" s="257"/>
      <c r="V4" s="257"/>
      <c r="W4" s="257"/>
    </row>
    <row r="5" spans="1:23" x14ac:dyDescent="0.2">
      <c r="A5" s="257" t="s">
        <v>55</v>
      </c>
      <c r="B5" s="257"/>
      <c r="C5" s="257"/>
      <c r="D5" s="257"/>
      <c r="E5" s="257"/>
      <c r="F5" s="257"/>
      <c r="G5" s="257"/>
      <c r="H5" s="257"/>
      <c r="I5" s="257"/>
      <c r="J5" s="257"/>
      <c r="K5" s="257"/>
      <c r="L5" s="257"/>
      <c r="M5" s="257"/>
      <c r="N5" s="257"/>
      <c r="O5" s="257"/>
      <c r="P5" s="257"/>
      <c r="Q5" s="257"/>
      <c r="R5" s="257"/>
      <c r="S5" s="257"/>
      <c r="T5" s="257"/>
      <c r="U5" s="257"/>
      <c r="V5" s="257"/>
      <c r="W5" s="257"/>
    </row>
    <row r="6" spans="1:23" x14ac:dyDescent="0.2">
      <c r="A6" s="257" t="s">
        <v>292</v>
      </c>
      <c r="B6" s="257"/>
      <c r="C6" s="257"/>
      <c r="D6" s="257"/>
      <c r="E6" s="257"/>
      <c r="F6" s="257"/>
      <c r="G6" s="257"/>
      <c r="H6" s="257"/>
      <c r="I6" s="257"/>
      <c r="J6" s="257"/>
      <c r="K6" s="257"/>
      <c r="L6" s="257"/>
      <c r="M6" s="257"/>
      <c r="N6" s="257"/>
      <c r="O6" s="257"/>
      <c r="P6" s="257"/>
      <c r="Q6" s="257"/>
      <c r="R6" s="257"/>
      <c r="S6" s="257"/>
      <c r="T6" s="257"/>
      <c r="U6" s="257"/>
      <c r="V6" s="257"/>
      <c r="W6" s="257"/>
    </row>
    <row r="7" spans="1:23" x14ac:dyDescent="0.2">
      <c r="A7" s="252"/>
      <c r="B7" s="253"/>
      <c r="C7" s="253"/>
      <c r="D7" s="253"/>
      <c r="E7" s="253"/>
      <c r="F7" s="253"/>
      <c r="G7" s="253"/>
      <c r="H7" s="253"/>
      <c r="I7" s="253"/>
      <c r="J7" s="253"/>
      <c r="K7" s="253"/>
      <c r="L7" s="253"/>
      <c r="M7" s="253"/>
      <c r="N7" s="253"/>
      <c r="O7" s="253"/>
      <c r="P7" s="253"/>
      <c r="Q7" s="253"/>
      <c r="R7" s="253"/>
      <c r="S7" s="253"/>
      <c r="T7" s="253"/>
      <c r="U7" s="253"/>
      <c r="V7" s="253"/>
      <c r="W7" s="254"/>
    </row>
    <row r="8" spans="1:23" ht="12.75" customHeight="1" x14ac:dyDescent="0.2">
      <c r="A8" s="256" t="s">
        <v>1</v>
      </c>
      <c r="B8" s="256"/>
      <c r="C8" s="256"/>
      <c r="D8" s="256"/>
      <c r="E8" s="256"/>
      <c r="F8" s="256"/>
      <c r="G8" s="256"/>
      <c r="H8" s="256"/>
      <c r="I8" s="256"/>
      <c r="J8" s="256"/>
      <c r="K8" s="256"/>
      <c r="L8" s="256"/>
      <c r="M8" s="240" t="s">
        <v>2</v>
      </c>
      <c r="N8" s="240"/>
      <c r="O8" s="240"/>
      <c r="P8" s="240"/>
      <c r="Q8" s="240"/>
      <c r="R8" s="240"/>
      <c r="S8" s="241"/>
      <c r="T8" s="267" t="s">
        <v>234</v>
      </c>
      <c r="U8" s="268"/>
      <c r="V8" s="268"/>
      <c r="W8" s="269"/>
    </row>
    <row r="9" spans="1:23" ht="12.75" customHeight="1" x14ac:dyDescent="0.2">
      <c r="A9" s="243" t="s">
        <v>60</v>
      </c>
      <c r="B9" s="243" t="s">
        <v>76</v>
      </c>
      <c r="C9" s="281" t="s">
        <v>141</v>
      </c>
      <c r="D9" s="242" t="s">
        <v>3</v>
      </c>
      <c r="E9" s="243" t="s">
        <v>4</v>
      </c>
      <c r="F9" s="297" t="s">
        <v>26</v>
      </c>
      <c r="G9" s="297"/>
      <c r="H9" s="297"/>
      <c r="I9" s="297"/>
      <c r="J9" s="297"/>
      <c r="K9" s="297"/>
      <c r="L9" s="242" t="s">
        <v>3</v>
      </c>
      <c r="M9" s="244" t="s">
        <v>448</v>
      </c>
      <c r="N9" s="244" t="s">
        <v>449</v>
      </c>
      <c r="O9" s="244" t="s">
        <v>533</v>
      </c>
      <c r="P9" s="244" t="s">
        <v>618</v>
      </c>
      <c r="Q9" s="242" t="s">
        <v>80</v>
      </c>
      <c r="R9" s="242" t="s">
        <v>5</v>
      </c>
      <c r="S9" s="242" t="s">
        <v>6</v>
      </c>
      <c r="T9" s="244" t="s">
        <v>450</v>
      </c>
      <c r="U9" s="244" t="s">
        <v>451</v>
      </c>
      <c r="V9" s="244" t="s">
        <v>534</v>
      </c>
      <c r="W9" s="244" t="s">
        <v>617</v>
      </c>
    </row>
    <row r="10" spans="1:23" ht="57.75" customHeight="1" x14ac:dyDescent="0.2">
      <c r="A10" s="243"/>
      <c r="B10" s="243"/>
      <c r="C10" s="282"/>
      <c r="D10" s="242"/>
      <c r="E10" s="243"/>
      <c r="F10" s="23" t="s">
        <v>28</v>
      </c>
      <c r="G10" s="32" t="s">
        <v>27</v>
      </c>
      <c r="H10" s="32" t="s">
        <v>29</v>
      </c>
      <c r="I10" s="23" t="s">
        <v>21</v>
      </c>
      <c r="J10" s="32" t="s">
        <v>30</v>
      </c>
      <c r="K10" s="32" t="s">
        <v>42</v>
      </c>
      <c r="L10" s="242"/>
      <c r="M10" s="244"/>
      <c r="N10" s="244"/>
      <c r="O10" s="244"/>
      <c r="P10" s="244"/>
      <c r="Q10" s="242"/>
      <c r="R10" s="242"/>
      <c r="S10" s="242"/>
      <c r="T10" s="247"/>
      <c r="U10" s="247"/>
      <c r="V10" s="247"/>
      <c r="W10" s="247"/>
    </row>
    <row r="11" spans="1:23" s="1" customFormat="1" ht="79.5" customHeight="1" x14ac:dyDescent="0.2">
      <c r="A11" s="250" t="str">
        <f>+'Plan de desarrollo'!B4</f>
        <v>5. Gobernanza y Gobernabilidad</v>
      </c>
      <c r="B11" s="250" t="str">
        <f>+'Objetivos Estratégicos'!B11</f>
        <v xml:space="preserve">Aumentar el nivel de desempeño individual y colectivo, mediante el desarrollo de competencias. </v>
      </c>
      <c r="C11" s="250" t="s">
        <v>167</v>
      </c>
      <c r="D11" s="277">
        <f>SUM(L11:L13)</f>
        <v>0.05</v>
      </c>
      <c r="E11" s="250" t="s">
        <v>72</v>
      </c>
      <c r="F11" s="85" t="s">
        <v>68</v>
      </c>
      <c r="G11" s="85" t="s">
        <v>69</v>
      </c>
      <c r="H11" s="85" t="s">
        <v>31</v>
      </c>
      <c r="I11" s="85" t="s">
        <v>172</v>
      </c>
      <c r="J11" s="85" t="s">
        <v>20</v>
      </c>
      <c r="K11" s="82">
        <v>1</v>
      </c>
      <c r="L11" s="86">
        <v>0.02</v>
      </c>
      <c r="M11" s="82">
        <v>0.8</v>
      </c>
      <c r="N11" s="82">
        <v>0.8</v>
      </c>
      <c r="O11" s="82">
        <v>1</v>
      </c>
      <c r="P11" s="82">
        <v>1</v>
      </c>
      <c r="Q11" s="94">
        <f>MAX(M11:P11)/K11</f>
        <v>1</v>
      </c>
      <c r="R11" s="91">
        <f t="shared" ref="R11:R17" si="0">IF(Q11&lt;=100%,Q11*L11,L11)</f>
        <v>0.02</v>
      </c>
      <c r="S11" s="86">
        <f t="shared" ref="S11:S17" si="1">(R11/$D$23)*100</f>
        <v>0.2857142857142857</v>
      </c>
      <c r="T11" s="165" t="s">
        <v>440</v>
      </c>
      <c r="U11" s="165" t="s">
        <v>452</v>
      </c>
      <c r="V11" s="165" t="s">
        <v>599</v>
      </c>
      <c r="W11" s="165" t="s">
        <v>640</v>
      </c>
    </row>
    <row r="12" spans="1:23" ht="165" customHeight="1" x14ac:dyDescent="0.2">
      <c r="A12" s="251"/>
      <c r="B12" s="251"/>
      <c r="C12" s="251"/>
      <c r="D12" s="277"/>
      <c r="E12" s="251"/>
      <c r="F12" s="85" t="s">
        <v>70</v>
      </c>
      <c r="G12" s="85" t="s">
        <v>71</v>
      </c>
      <c r="H12" s="85" t="s">
        <v>31</v>
      </c>
      <c r="I12" s="85" t="s">
        <v>173</v>
      </c>
      <c r="J12" s="184" t="s">
        <v>20</v>
      </c>
      <c r="K12" s="82">
        <v>1</v>
      </c>
      <c r="L12" s="86">
        <v>0.02</v>
      </c>
      <c r="M12" s="82">
        <v>0.82</v>
      </c>
      <c r="N12" s="82">
        <v>0.82</v>
      </c>
      <c r="O12" s="82">
        <v>0.82</v>
      </c>
      <c r="P12" s="82">
        <v>1</v>
      </c>
      <c r="Q12" s="94">
        <f>MAX(M12:P12)/K12</f>
        <v>1</v>
      </c>
      <c r="R12" s="86">
        <f t="shared" si="0"/>
        <v>0.02</v>
      </c>
      <c r="S12" s="107">
        <f t="shared" si="1"/>
        <v>0.2857142857142857</v>
      </c>
      <c r="T12" s="98" t="s">
        <v>441</v>
      </c>
      <c r="U12" s="98" t="s">
        <v>453</v>
      </c>
      <c r="V12" s="98" t="s">
        <v>600</v>
      </c>
      <c r="W12" s="220" t="s">
        <v>641</v>
      </c>
    </row>
    <row r="13" spans="1:23" s="1" customFormat="1" ht="167.25" customHeight="1" x14ac:dyDescent="0.2">
      <c r="A13" s="251"/>
      <c r="B13" s="251"/>
      <c r="C13" s="251"/>
      <c r="D13" s="277"/>
      <c r="E13" s="251"/>
      <c r="F13" s="150" t="s">
        <v>175</v>
      </c>
      <c r="G13" s="150" t="s">
        <v>176</v>
      </c>
      <c r="H13" s="150" t="s">
        <v>31</v>
      </c>
      <c r="I13" s="122" t="s">
        <v>174</v>
      </c>
      <c r="J13" s="184" t="s">
        <v>20</v>
      </c>
      <c r="K13" s="82">
        <v>1</v>
      </c>
      <c r="L13" s="153">
        <v>0.01</v>
      </c>
      <c r="M13" s="82">
        <v>0.90159999999999996</v>
      </c>
      <c r="N13" s="82">
        <v>0.90159999999999996</v>
      </c>
      <c r="O13" s="82">
        <v>0.82169999999999999</v>
      </c>
      <c r="P13" s="82">
        <v>0.95</v>
      </c>
      <c r="Q13" s="94">
        <f>MAX(M13:P13)/K13</f>
        <v>0.95</v>
      </c>
      <c r="R13" s="86">
        <f t="shared" si="0"/>
        <v>9.4999999999999998E-3</v>
      </c>
      <c r="S13" s="107">
        <f t="shared" si="1"/>
        <v>0.13571428571428568</v>
      </c>
      <c r="T13" s="165" t="s">
        <v>442</v>
      </c>
      <c r="U13" s="165" t="s">
        <v>454</v>
      </c>
      <c r="V13" s="165" t="s">
        <v>601</v>
      </c>
      <c r="W13" s="165" t="s">
        <v>642</v>
      </c>
    </row>
    <row r="14" spans="1:23" s="1" customFormat="1" ht="119.25" customHeight="1" x14ac:dyDescent="0.2">
      <c r="A14" s="251"/>
      <c r="B14" s="251"/>
      <c r="C14" s="278" t="s">
        <v>177</v>
      </c>
      <c r="D14" s="283">
        <f>SUM(L14:L17)</f>
        <v>0.02</v>
      </c>
      <c r="E14" s="251"/>
      <c r="F14" s="191" t="s">
        <v>350</v>
      </c>
      <c r="G14" s="191" t="s">
        <v>351</v>
      </c>
      <c r="H14" s="187" t="s">
        <v>31</v>
      </c>
      <c r="I14" s="187" t="s">
        <v>352</v>
      </c>
      <c r="J14" s="184" t="s">
        <v>20</v>
      </c>
      <c r="K14" s="172">
        <v>1</v>
      </c>
      <c r="L14" s="183">
        <v>5.0000000000000001E-3</v>
      </c>
      <c r="M14" s="82">
        <v>0.25</v>
      </c>
      <c r="N14" s="82">
        <v>0.5</v>
      </c>
      <c r="O14" s="82">
        <v>0.75</v>
      </c>
      <c r="P14" s="82">
        <v>0.85</v>
      </c>
      <c r="Q14" s="94">
        <f>MAX(M14:P14)/K14</f>
        <v>0.85</v>
      </c>
      <c r="R14" s="153">
        <f t="shared" si="0"/>
        <v>4.2500000000000003E-3</v>
      </c>
      <c r="S14" s="153">
        <f t="shared" si="1"/>
        <v>6.0714285714285707E-2</v>
      </c>
      <c r="T14" s="211" t="s">
        <v>443</v>
      </c>
      <c r="U14" s="211" t="s">
        <v>455</v>
      </c>
      <c r="V14" s="211" t="s">
        <v>602</v>
      </c>
      <c r="W14" s="211" t="s">
        <v>643</v>
      </c>
    </row>
    <row r="15" spans="1:23" s="1" customFormat="1" ht="53.25" customHeight="1" x14ac:dyDescent="0.2">
      <c r="A15" s="251"/>
      <c r="B15" s="251"/>
      <c r="C15" s="278"/>
      <c r="D15" s="284"/>
      <c r="E15" s="251"/>
      <c r="F15" s="187" t="s">
        <v>353</v>
      </c>
      <c r="G15" s="187" t="s">
        <v>354</v>
      </c>
      <c r="H15" s="187" t="s">
        <v>23</v>
      </c>
      <c r="I15" s="187" t="s">
        <v>355</v>
      </c>
      <c r="J15" s="184" t="s">
        <v>20</v>
      </c>
      <c r="K15" s="172">
        <v>1</v>
      </c>
      <c r="L15" s="183">
        <v>5.0000000000000001E-3</v>
      </c>
      <c r="M15" s="82">
        <v>0</v>
      </c>
      <c r="N15" s="82">
        <v>0</v>
      </c>
      <c r="O15" s="82">
        <v>0.5</v>
      </c>
      <c r="P15" s="82">
        <v>0.8</v>
      </c>
      <c r="Q15" s="94">
        <f>MAX(M15:P15)/K15</f>
        <v>0.8</v>
      </c>
      <c r="R15" s="153">
        <f t="shared" si="0"/>
        <v>4.0000000000000001E-3</v>
      </c>
      <c r="S15" s="153">
        <f t="shared" si="1"/>
        <v>5.7142857142857134E-2</v>
      </c>
      <c r="T15" s="166" t="s">
        <v>444</v>
      </c>
      <c r="U15" s="166" t="s">
        <v>444</v>
      </c>
      <c r="V15" s="166" t="s">
        <v>603</v>
      </c>
      <c r="W15" s="166" t="s">
        <v>644</v>
      </c>
    </row>
    <row r="16" spans="1:23" s="1" customFormat="1" ht="51" x14ac:dyDescent="0.2">
      <c r="A16" s="251"/>
      <c r="B16" s="251"/>
      <c r="C16" s="278"/>
      <c r="D16" s="284"/>
      <c r="E16" s="251"/>
      <c r="F16" s="191" t="s">
        <v>356</v>
      </c>
      <c r="G16" s="191" t="s">
        <v>361</v>
      </c>
      <c r="H16" s="187" t="s">
        <v>23</v>
      </c>
      <c r="I16" s="187" t="s">
        <v>360</v>
      </c>
      <c r="J16" s="184" t="s">
        <v>20</v>
      </c>
      <c r="K16" s="172">
        <v>1</v>
      </c>
      <c r="L16" s="153">
        <v>5.0000000000000001E-3</v>
      </c>
      <c r="M16" s="82">
        <v>1</v>
      </c>
      <c r="N16" s="82">
        <v>1</v>
      </c>
      <c r="O16" s="82">
        <v>0.74</v>
      </c>
      <c r="P16" s="82">
        <v>1</v>
      </c>
      <c r="Q16" s="94">
        <f>AVERAGE(M16:P16)/K16</f>
        <v>0.93500000000000005</v>
      </c>
      <c r="R16" s="153">
        <f t="shared" si="0"/>
        <v>4.6750000000000003E-3</v>
      </c>
      <c r="S16" s="153">
        <f t="shared" si="1"/>
        <v>6.6785714285714282E-2</v>
      </c>
      <c r="T16" s="211" t="s">
        <v>445</v>
      </c>
      <c r="U16" s="211" t="s">
        <v>456</v>
      </c>
      <c r="V16" s="211" t="s">
        <v>604</v>
      </c>
      <c r="W16" s="211" t="s">
        <v>645</v>
      </c>
    </row>
    <row r="17" spans="1:23" s="1" customFormat="1" ht="56.25" customHeight="1" x14ac:dyDescent="0.2">
      <c r="A17" s="251"/>
      <c r="B17" s="251"/>
      <c r="C17" s="278"/>
      <c r="D17" s="284"/>
      <c r="E17" s="251"/>
      <c r="F17" s="191" t="s">
        <v>357</v>
      </c>
      <c r="G17" s="191" t="s">
        <v>358</v>
      </c>
      <c r="H17" s="187" t="s">
        <v>23</v>
      </c>
      <c r="I17" s="187" t="s">
        <v>359</v>
      </c>
      <c r="J17" s="184" t="s">
        <v>20</v>
      </c>
      <c r="K17" s="172">
        <v>1</v>
      </c>
      <c r="L17" s="153">
        <v>5.0000000000000001E-3</v>
      </c>
      <c r="M17" s="82">
        <v>0</v>
      </c>
      <c r="N17" s="82">
        <v>0.5</v>
      </c>
      <c r="O17" s="82">
        <v>0.7</v>
      </c>
      <c r="P17" s="82">
        <v>0.9</v>
      </c>
      <c r="Q17" s="94">
        <f>MAX(M17:P17)/K17</f>
        <v>0.9</v>
      </c>
      <c r="R17" s="153">
        <f t="shared" si="0"/>
        <v>4.5000000000000005E-3</v>
      </c>
      <c r="S17" s="153">
        <f t="shared" si="1"/>
        <v>6.4285714285714279E-2</v>
      </c>
      <c r="T17" s="166" t="s">
        <v>446</v>
      </c>
      <c r="U17" s="166" t="s">
        <v>457</v>
      </c>
      <c r="V17" s="166" t="s">
        <v>605</v>
      </c>
      <c r="W17" s="166" t="s">
        <v>646</v>
      </c>
    </row>
    <row r="18" spans="1:23" ht="24.75" customHeight="1" x14ac:dyDescent="0.2">
      <c r="A18" s="274" t="s">
        <v>8</v>
      </c>
      <c r="B18" s="274"/>
      <c r="C18" s="274"/>
      <c r="D18" s="274"/>
      <c r="E18" s="274"/>
      <c r="F18" s="274"/>
      <c r="G18" s="274"/>
      <c r="H18" s="274"/>
      <c r="I18" s="274"/>
      <c r="J18" s="274"/>
      <c r="K18" s="274"/>
      <c r="L18" s="274"/>
      <c r="M18" s="274"/>
      <c r="N18" s="274"/>
      <c r="O18" s="274"/>
      <c r="P18" s="274"/>
      <c r="Q18" s="274"/>
      <c r="R18" s="274"/>
      <c r="S18" s="129">
        <f>SUM(S11:S17)</f>
        <v>0.95607142857142846</v>
      </c>
      <c r="T18" s="129"/>
      <c r="U18" s="129"/>
      <c r="V18" s="129"/>
      <c r="W18" s="130"/>
    </row>
    <row r="20" spans="1:23" ht="36" x14ac:dyDescent="0.2">
      <c r="W20" s="46" t="s">
        <v>195</v>
      </c>
    </row>
    <row r="22" spans="1:23" x14ac:dyDescent="0.2">
      <c r="D22" s="41">
        <f>SUM(D11:D17)</f>
        <v>7.0000000000000007E-2</v>
      </c>
    </row>
    <row r="23" spans="1:23" x14ac:dyDescent="0.2">
      <c r="D23" s="9">
        <f>+D22*100</f>
        <v>7.0000000000000009</v>
      </c>
    </row>
  </sheetData>
  <mergeCells count="35">
    <mergeCell ref="A18:R18"/>
    <mergeCell ref="A9:A10"/>
    <mergeCell ref="B9:B10"/>
    <mergeCell ref="A11:A17"/>
    <mergeCell ref="B11:B17"/>
    <mergeCell ref="Q9:Q10"/>
    <mergeCell ref="R9:R10"/>
    <mergeCell ref="E11:E17"/>
    <mergeCell ref="F9:K9"/>
    <mergeCell ref="L9:L10"/>
    <mergeCell ref="C11:C13"/>
    <mergeCell ref="C14:C17"/>
    <mergeCell ref="P9:P10"/>
    <mergeCell ref="A1:B3"/>
    <mergeCell ref="D1:W3"/>
    <mergeCell ref="A4:W4"/>
    <mergeCell ref="C9:C10"/>
    <mergeCell ref="W9:W10"/>
    <mergeCell ref="S9:S10"/>
    <mergeCell ref="D9:D10"/>
    <mergeCell ref="E9:E10"/>
    <mergeCell ref="A5:W5"/>
    <mergeCell ref="A6:W6"/>
    <mergeCell ref="A7:W7"/>
    <mergeCell ref="A8:L8"/>
    <mergeCell ref="M9:M10"/>
    <mergeCell ref="U9:U10"/>
    <mergeCell ref="N9:N10"/>
    <mergeCell ref="T9:T10"/>
    <mergeCell ref="M8:S8"/>
    <mergeCell ref="D14:D17"/>
    <mergeCell ref="T8:W8"/>
    <mergeCell ref="O9:O10"/>
    <mergeCell ref="D11:D13"/>
    <mergeCell ref="V9:V10"/>
  </mergeCells>
  <pageMargins left="0.7" right="0.7" top="0.75" bottom="0.75" header="0.3" footer="0.3"/>
  <pageSetup orientation="portrait" r:id="rId1"/>
  <ignoredErrors>
    <ignoredError sqref="D11 D14"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4"/>
  <sheetViews>
    <sheetView showGridLines="0" zoomScaleNormal="100" workbookViewId="0">
      <selection activeCell="B11" sqref="B11"/>
    </sheetView>
  </sheetViews>
  <sheetFormatPr baseColWidth="10" defaultColWidth="10.85546875" defaultRowHeight="12.75" x14ac:dyDescent="0.2"/>
  <cols>
    <col min="1" max="1" width="3.7109375" style="2" customWidth="1"/>
    <col min="2" max="2" width="83.42578125" style="2" customWidth="1"/>
    <col min="3" max="3" width="47" style="2" customWidth="1"/>
    <col min="4" max="4" width="17.85546875" style="2" customWidth="1"/>
    <col min="5" max="5" width="16.7109375" style="2" customWidth="1"/>
    <col min="6" max="16384" width="10.85546875" style="2"/>
  </cols>
  <sheetData>
    <row r="1" spans="1:5" ht="32.25" customHeight="1" thickBot="1" x14ac:dyDescent="0.25">
      <c r="A1" s="230" t="s">
        <v>293</v>
      </c>
      <c r="B1" s="231"/>
      <c r="C1" s="231"/>
      <c r="D1" s="231"/>
      <c r="E1" s="232"/>
    </row>
    <row r="2" spans="1:5" ht="45.75" thickBot="1" x14ac:dyDescent="0.25">
      <c r="A2" s="127" t="s">
        <v>10</v>
      </c>
      <c r="B2" s="3" t="s">
        <v>288</v>
      </c>
      <c r="C2" s="3" t="s">
        <v>188</v>
      </c>
      <c r="D2" s="123" t="s">
        <v>196</v>
      </c>
      <c r="E2" s="124" t="s">
        <v>197</v>
      </c>
    </row>
    <row r="3" spans="1:5" ht="18.75" x14ac:dyDescent="0.2">
      <c r="A3" s="227">
        <v>1</v>
      </c>
      <c r="B3" s="224" t="s">
        <v>15</v>
      </c>
      <c r="C3" s="119" t="s">
        <v>189</v>
      </c>
      <c r="D3" s="188">
        <f>SUM('G. Contenidos'!D11:D26)</f>
        <v>0.24999999999999997</v>
      </c>
      <c r="E3" s="125">
        <f>SUM('G. Contenidos'!R11:R28)</f>
        <v>0.22616944284313725</v>
      </c>
    </row>
    <row r="4" spans="1:5" ht="18.75" x14ac:dyDescent="0.2">
      <c r="A4" s="228"/>
      <c r="B4" s="225"/>
      <c r="C4" s="119" t="s">
        <v>190</v>
      </c>
      <c r="D4" s="188">
        <f>SUM('G. Contenidos'!D27:D46)</f>
        <v>8.9000000000000024E-2</v>
      </c>
      <c r="E4" s="125">
        <f>+SUM('G. Contenidos'!R27:R46)</f>
        <v>7.7101029163500021E-2</v>
      </c>
    </row>
    <row r="5" spans="1:5" ht="18.75" x14ac:dyDescent="0.2">
      <c r="A5" s="228"/>
      <c r="B5" s="225"/>
      <c r="C5" s="119" t="s">
        <v>191</v>
      </c>
      <c r="D5" s="188">
        <f>SUM('G. Contenidos'!D47:D48)</f>
        <v>0.02</v>
      </c>
      <c r="E5" s="125">
        <f>SUM('G. Contenidos'!R47:R48)</f>
        <v>1.3044622093023255E-2</v>
      </c>
    </row>
    <row r="6" spans="1:5" ht="18.75" x14ac:dyDescent="0.2">
      <c r="A6" s="229"/>
      <c r="B6" s="226"/>
      <c r="C6" s="119" t="s">
        <v>241</v>
      </c>
      <c r="D6" s="188">
        <f>SUM('G. Relaciones C.'!D11:D16)</f>
        <v>4.2000000000000003E-2</v>
      </c>
      <c r="E6" s="125">
        <f>SUM('G. Relaciones C.'!R11:R16)</f>
        <v>4.1386399999999997E-2</v>
      </c>
    </row>
    <row r="7" spans="1:5" ht="66" customHeight="1" x14ac:dyDescent="0.2">
      <c r="A7" s="39">
        <v>2</v>
      </c>
      <c r="B7" s="40" t="s">
        <v>78</v>
      </c>
      <c r="C7" s="119" t="s">
        <v>192</v>
      </c>
      <c r="D7" s="189">
        <f>SUM('G. Tecnología e Inn.'!D11:D15)+SUM('G. Producción'!D11:D14)</f>
        <v>0.17499999999999999</v>
      </c>
      <c r="E7" s="126">
        <f>SUM('G. Tecnología e Inn.'!R11:R15)+SUM('G. Producción'!R11:R14)</f>
        <v>0.16920347338935576</v>
      </c>
    </row>
    <row r="8" spans="1:5" ht="57" customHeight="1" x14ac:dyDescent="0.2">
      <c r="A8" s="39">
        <v>3</v>
      </c>
      <c r="B8" s="40" t="s">
        <v>74</v>
      </c>
      <c r="C8" s="119" t="s">
        <v>193</v>
      </c>
      <c r="D8" s="189">
        <f>SUM('G. Agencia Tm'!$D$11:$D$18)</f>
        <v>0.16999999999999998</v>
      </c>
      <c r="E8" s="126">
        <f>SUM('G. Agencia Tm'!R11:R18)</f>
        <v>0.11897038265624998</v>
      </c>
    </row>
    <row r="9" spans="1:5" ht="37.5" x14ac:dyDescent="0.2">
      <c r="A9" s="39">
        <v>4</v>
      </c>
      <c r="B9" s="40" t="s">
        <v>11</v>
      </c>
      <c r="C9" s="119" t="s">
        <v>194</v>
      </c>
      <c r="D9" s="189">
        <f>SUM(Gerencia!$D$11:$D$12)+SUM('G. Adtiva y Fra'!$D$11:$D$18)</f>
        <v>9.0999999999999998E-2</v>
      </c>
      <c r="E9" s="126">
        <f>SUM(Gerencia!R11:R12)+SUM('G. Adtiva y Fra'!R11:R18)</f>
        <v>6.4051322222222221E-2</v>
      </c>
    </row>
    <row r="10" spans="1:5" ht="37.5" x14ac:dyDescent="0.2">
      <c r="A10" s="39">
        <v>5</v>
      </c>
      <c r="B10" s="40" t="s">
        <v>12</v>
      </c>
      <c r="C10" s="119" t="s">
        <v>194</v>
      </c>
      <c r="D10" s="189">
        <f>SUM(Planeación!$D$11:$D$15)+SUM('G. Control Interno'!$D$11:$D$14)+SUM('G. Secretaría'!$D$11:$D$14)</f>
        <v>9.2999999999999999E-2</v>
      </c>
      <c r="E10" s="126">
        <f>SUM(Planeación!R11:R15)+SUM('G. Control Interno'!R11:R14)+SUM('G. Secretaría'!R11:R14)</f>
        <v>8.8628333333333337E-2</v>
      </c>
    </row>
    <row r="11" spans="1:5" ht="37.5" x14ac:dyDescent="0.2">
      <c r="A11" s="39">
        <v>6</v>
      </c>
      <c r="B11" s="40" t="s">
        <v>13</v>
      </c>
      <c r="C11" s="119" t="s">
        <v>194</v>
      </c>
      <c r="D11" s="189">
        <f>SUM('G. Humana'!$D$11:$D$17)</f>
        <v>7.0000000000000007E-2</v>
      </c>
      <c r="E11" s="126">
        <f>SUM('G. Humana'!R11:R17)</f>
        <v>6.6925000000000012E-2</v>
      </c>
    </row>
    <row r="12" spans="1:5" ht="24.75" customHeight="1" x14ac:dyDescent="0.2">
      <c r="A12" s="233" t="s">
        <v>14</v>
      </c>
      <c r="B12" s="234"/>
      <c r="C12" s="235"/>
      <c r="D12" s="176">
        <f>SUM(D3:D11)</f>
        <v>1</v>
      </c>
      <c r="E12" s="176">
        <f>ROUNDDOWN(SUM(E3:E11),2)</f>
        <v>0.86</v>
      </c>
    </row>
    <row r="13" spans="1:5" x14ac:dyDescent="0.2">
      <c r="A13" s="4"/>
      <c r="D13" s="190"/>
    </row>
    <row r="14" spans="1:5" x14ac:dyDescent="0.2">
      <c r="A14" s="4"/>
    </row>
    <row r="15" spans="1:5" x14ac:dyDescent="0.2">
      <c r="A15" s="4"/>
    </row>
    <row r="16" spans="1:5" x14ac:dyDescent="0.2">
      <c r="A16" s="4"/>
      <c r="B16" s="21"/>
      <c r="C16" s="21"/>
    </row>
    <row r="17" spans="1:3" x14ac:dyDescent="0.2">
      <c r="A17" s="4"/>
      <c r="B17" s="21"/>
      <c r="C17" s="21"/>
    </row>
    <row r="18" spans="1:3" x14ac:dyDescent="0.2">
      <c r="A18" s="4"/>
      <c r="B18" s="21"/>
      <c r="C18" s="21"/>
    </row>
    <row r="19" spans="1:3" x14ac:dyDescent="0.2">
      <c r="A19" s="4"/>
    </row>
    <row r="20" spans="1:3" x14ac:dyDescent="0.2">
      <c r="A20" s="4"/>
    </row>
    <row r="21" spans="1:3" x14ac:dyDescent="0.2">
      <c r="A21" s="4"/>
    </row>
    <row r="22" spans="1:3" x14ac:dyDescent="0.2">
      <c r="A22" s="4"/>
    </row>
    <row r="23" spans="1:3" x14ac:dyDescent="0.2">
      <c r="A23" s="4"/>
    </row>
    <row r="24" spans="1:3" x14ac:dyDescent="0.2">
      <c r="A24" s="4"/>
    </row>
    <row r="25" spans="1:3" x14ac:dyDescent="0.2">
      <c r="A25" s="4"/>
    </row>
    <row r="26" spans="1:3" x14ac:dyDescent="0.2">
      <c r="A26" s="4"/>
      <c r="B26" s="21"/>
      <c r="C26" s="21"/>
    </row>
    <row r="27" spans="1:3" x14ac:dyDescent="0.2">
      <c r="A27" s="4"/>
    </row>
    <row r="28" spans="1:3" x14ac:dyDescent="0.2">
      <c r="A28" s="4"/>
    </row>
    <row r="29" spans="1:3" x14ac:dyDescent="0.2">
      <c r="A29" s="4"/>
    </row>
    <row r="30" spans="1:3" x14ac:dyDescent="0.2">
      <c r="A30" s="4"/>
    </row>
    <row r="34" spans="2:3" x14ac:dyDescent="0.2">
      <c r="B34" s="21" t="s">
        <v>62</v>
      </c>
      <c r="C34" s="21"/>
    </row>
  </sheetData>
  <mergeCells count="4">
    <mergeCell ref="B3:B6"/>
    <mergeCell ref="A3:A6"/>
    <mergeCell ref="A1:E1"/>
    <mergeCell ref="A12:C12"/>
  </mergeCells>
  <pageMargins left="0.70866141732283472" right="0.70866141732283472" top="0.74803149606299213" bottom="0.74803149606299213" header="0.31496062992125984" footer="0.31496062992125984"/>
  <pageSetup paperSize="128"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46"/>
  <sheetViews>
    <sheetView showGridLines="0" topLeftCell="L1" zoomScale="70" zoomScaleNormal="70" zoomScalePageLayoutView="70" workbookViewId="0">
      <selection activeCell="Y14" sqref="Y14"/>
    </sheetView>
  </sheetViews>
  <sheetFormatPr baseColWidth="10" defaultColWidth="10.85546875" defaultRowHeight="12.75" x14ac:dyDescent="0.2"/>
  <cols>
    <col min="1" max="1" width="21.5703125" style="9" customWidth="1"/>
    <col min="2" max="2" width="23.7109375" style="9" customWidth="1"/>
    <col min="3" max="3" width="21.140625" style="9" customWidth="1"/>
    <col min="4" max="4" width="10" style="9" customWidth="1"/>
    <col min="5" max="5" width="13.28515625" style="9" customWidth="1"/>
    <col min="6" max="6" width="15.42578125" style="9" customWidth="1"/>
    <col min="7" max="7" width="25.42578125" style="9" customWidth="1"/>
    <col min="8" max="8" width="12.28515625" style="9" customWidth="1"/>
    <col min="9" max="9" width="23.28515625" style="9" customWidth="1"/>
    <col min="10" max="10" width="15.28515625" style="9" customWidth="1"/>
    <col min="11" max="11" width="16.5703125" style="9" customWidth="1"/>
    <col min="12" max="12" width="11.140625" style="9" customWidth="1"/>
    <col min="13" max="16" width="15" style="9" customWidth="1"/>
    <col min="17" max="17" width="14" style="9" customWidth="1"/>
    <col min="18" max="18" width="15.85546875" style="9" customWidth="1"/>
    <col min="19" max="19" width="13.140625" style="9" customWidth="1"/>
    <col min="20" max="20" width="36.85546875" style="9" customWidth="1"/>
    <col min="21" max="22" width="31" style="9" customWidth="1"/>
    <col min="23" max="23" width="35.28515625" style="9" customWidth="1"/>
    <col min="24" max="16384" width="10.85546875" style="9"/>
  </cols>
  <sheetData>
    <row r="1" spans="1:23" ht="24.75" customHeight="1" x14ac:dyDescent="0.2">
      <c r="A1" s="255"/>
      <c r="B1" s="255"/>
      <c r="C1" s="258" t="s">
        <v>199</v>
      </c>
      <c r="D1" s="259"/>
      <c r="E1" s="259"/>
      <c r="F1" s="259"/>
      <c r="G1" s="259"/>
      <c r="H1" s="259"/>
      <c r="I1" s="259"/>
      <c r="J1" s="259"/>
      <c r="K1" s="259"/>
      <c r="L1" s="259"/>
      <c r="M1" s="259"/>
      <c r="N1" s="259"/>
      <c r="O1" s="259"/>
      <c r="P1" s="259"/>
      <c r="Q1" s="259"/>
      <c r="R1" s="259"/>
      <c r="S1" s="259"/>
      <c r="T1" s="259"/>
      <c r="U1" s="259"/>
      <c r="V1" s="259"/>
      <c r="W1" s="260"/>
    </row>
    <row r="2" spans="1:23" ht="24.75" customHeight="1" x14ac:dyDescent="0.2">
      <c r="A2" s="255"/>
      <c r="B2" s="255"/>
      <c r="C2" s="261"/>
      <c r="D2" s="262"/>
      <c r="E2" s="262"/>
      <c r="F2" s="262"/>
      <c r="G2" s="262"/>
      <c r="H2" s="262"/>
      <c r="I2" s="262"/>
      <c r="J2" s="262"/>
      <c r="K2" s="262"/>
      <c r="L2" s="262"/>
      <c r="M2" s="262"/>
      <c r="N2" s="262"/>
      <c r="O2" s="262"/>
      <c r="P2" s="262"/>
      <c r="Q2" s="262"/>
      <c r="R2" s="262"/>
      <c r="S2" s="262"/>
      <c r="T2" s="262"/>
      <c r="U2" s="262"/>
      <c r="V2" s="262"/>
      <c r="W2" s="263"/>
    </row>
    <row r="3" spans="1:23" ht="24.75" customHeight="1" x14ac:dyDescent="0.2">
      <c r="A3" s="255"/>
      <c r="B3" s="255"/>
      <c r="C3" s="264"/>
      <c r="D3" s="265"/>
      <c r="E3" s="265"/>
      <c r="F3" s="265"/>
      <c r="G3" s="265"/>
      <c r="H3" s="265"/>
      <c r="I3" s="265"/>
      <c r="J3" s="265"/>
      <c r="K3" s="265"/>
      <c r="L3" s="265"/>
      <c r="M3" s="265"/>
      <c r="N3" s="265"/>
      <c r="O3" s="265"/>
      <c r="P3" s="265"/>
      <c r="Q3" s="265"/>
      <c r="R3" s="265"/>
      <c r="S3" s="265"/>
      <c r="T3" s="265"/>
      <c r="U3" s="265"/>
      <c r="V3" s="265"/>
      <c r="W3" s="266"/>
    </row>
    <row r="4" spans="1:23" x14ac:dyDescent="0.2">
      <c r="A4" s="257" t="s">
        <v>0</v>
      </c>
      <c r="B4" s="257"/>
      <c r="C4" s="257"/>
      <c r="D4" s="257"/>
      <c r="E4" s="257"/>
      <c r="F4" s="257"/>
      <c r="G4" s="257"/>
      <c r="H4" s="257"/>
      <c r="I4" s="257"/>
      <c r="J4" s="257"/>
      <c r="K4" s="257"/>
      <c r="L4" s="257"/>
      <c r="M4" s="257"/>
      <c r="N4" s="257"/>
      <c r="O4" s="257"/>
      <c r="P4" s="257"/>
      <c r="Q4" s="257"/>
      <c r="R4" s="257"/>
      <c r="S4" s="257"/>
      <c r="T4" s="257"/>
      <c r="U4" s="257"/>
      <c r="V4" s="257"/>
      <c r="W4" s="257"/>
    </row>
    <row r="5" spans="1:23" x14ac:dyDescent="0.2">
      <c r="A5" s="257" t="s">
        <v>51</v>
      </c>
      <c r="B5" s="257"/>
      <c r="C5" s="257"/>
      <c r="D5" s="257"/>
      <c r="E5" s="257"/>
      <c r="F5" s="257"/>
      <c r="G5" s="257"/>
      <c r="H5" s="257"/>
      <c r="I5" s="257"/>
      <c r="J5" s="257"/>
      <c r="K5" s="257"/>
      <c r="L5" s="257"/>
      <c r="M5" s="257"/>
      <c r="N5" s="257"/>
      <c r="O5" s="257"/>
      <c r="P5" s="257"/>
      <c r="Q5" s="257"/>
      <c r="R5" s="257"/>
      <c r="S5" s="257"/>
      <c r="T5" s="257"/>
      <c r="U5" s="257"/>
      <c r="V5" s="257"/>
      <c r="W5" s="257"/>
    </row>
    <row r="6" spans="1:23" ht="15" customHeight="1" x14ac:dyDescent="0.2">
      <c r="A6" s="257" t="s">
        <v>292</v>
      </c>
      <c r="B6" s="257"/>
      <c r="C6" s="257"/>
      <c r="D6" s="257"/>
      <c r="E6" s="257"/>
      <c r="F6" s="257"/>
      <c r="G6" s="257"/>
      <c r="H6" s="257"/>
      <c r="I6" s="257"/>
      <c r="J6" s="257"/>
      <c r="K6" s="257"/>
      <c r="L6" s="257"/>
      <c r="M6" s="257"/>
      <c r="N6" s="257"/>
      <c r="O6" s="257"/>
      <c r="P6" s="257"/>
      <c r="Q6" s="257"/>
      <c r="R6" s="257"/>
      <c r="S6" s="257"/>
      <c r="T6" s="257"/>
      <c r="U6" s="257"/>
      <c r="V6" s="257"/>
      <c r="W6" s="257"/>
    </row>
    <row r="7" spans="1:23" x14ac:dyDescent="0.2">
      <c r="A7" s="252"/>
      <c r="B7" s="253"/>
      <c r="C7" s="253"/>
      <c r="D7" s="253"/>
      <c r="E7" s="253"/>
      <c r="F7" s="253"/>
      <c r="G7" s="253"/>
      <c r="H7" s="253"/>
      <c r="I7" s="253"/>
      <c r="J7" s="253"/>
      <c r="K7" s="253"/>
      <c r="L7" s="253"/>
      <c r="M7" s="253"/>
      <c r="N7" s="253"/>
      <c r="O7" s="253"/>
      <c r="P7" s="253"/>
      <c r="Q7" s="253"/>
      <c r="R7" s="253"/>
      <c r="S7" s="253"/>
      <c r="T7" s="253"/>
      <c r="U7" s="253"/>
      <c r="V7" s="253"/>
      <c r="W7" s="254"/>
    </row>
    <row r="8" spans="1:23" ht="15.75" customHeight="1" x14ac:dyDescent="0.2">
      <c r="A8" s="256" t="s">
        <v>1</v>
      </c>
      <c r="B8" s="256"/>
      <c r="C8" s="256"/>
      <c r="D8" s="256"/>
      <c r="E8" s="256"/>
      <c r="F8" s="256"/>
      <c r="G8" s="256"/>
      <c r="H8" s="256"/>
      <c r="I8" s="256"/>
      <c r="J8" s="256"/>
      <c r="K8" s="256"/>
      <c r="L8" s="256"/>
      <c r="M8" s="239" t="s">
        <v>2</v>
      </c>
      <c r="N8" s="240"/>
      <c r="O8" s="240"/>
      <c r="P8" s="240"/>
      <c r="Q8" s="240"/>
      <c r="R8" s="240"/>
      <c r="S8" s="241"/>
      <c r="T8" s="267" t="s">
        <v>234</v>
      </c>
      <c r="U8" s="268"/>
      <c r="V8" s="268"/>
      <c r="W8" s="269"/>
    </row>
    <row r="9" spans="1:23" ht="12.75" customHeight="1" x14ac:dyDescent="0.2">
      <c r="A9" s="243" t="s">
        <v>60</v>
      </c>
      <c r="B9" s="243" t="s">
        <v>77</v>
      </c>
      <c r="C9" s="243" t="s">
        <v>141</v>
      </c>
      <c r="D9" s="242" t="s">
        <v>3</v>
      </c>
      <c r="E9" s="243" t="s">
        <v>4</v>
      </c>
      <c r="F9" s="243" t="s">
        <v>26</v>
      </c>
      <c r="G9" s="243"/>
      <c r="H9" s="243"/>
      <c r="I9" s="243"/>
      <c r="J9" s="243"/>
      <c r="K9" s="243"/>
      <c r="L9" s="242" t="s">
        <v>3</v>
      </c>
      <c r="M9" s="244" t="s">
        <v>448</v>
      </c>
      <c r="N9" s="244" t="s">
        <v>449</v>
      </c>
      <c r="O9" s="244" t="s">
        <v>533</v>
      </c>
      <c r="P9" s="244" t="s">
        <v>618</v>
      </c>
      <c r="Q9" s="242" t="s">
        <v>80</v>
      </c>
      <c r="R9" s="242" t="s">
        <v>5</v>
      </c>
      <c r="S9" s="242" t="s">
        <v>6</v>
      </c>
      <c r="T9" s="244" t="s">
        <v>450</v>
      </c>
      <c r="U9" s="244" t="s">
        <v>451</v>
      </c>
      <c r="V9" s="244" t="s">
        <v>534</v>
      </c>
      <c r="W9" s="244" t="s">
        <v>617</v>
      </c>
    </row>
    <row r="10" spans="1:23" ht="51.75" customHeight="1" x14ac:dyDescent="0.2">
      <c r="A10" s="243"/>
      <c r="B10" s="243"/>
      <c r="C10" s="243"/>
      <c r="D10" s="242"/>
      <c r="E10" s="243"/>
      <c r="F10" s="28" t="s">
        <v>28</v>
      </c>
      <c r="G10" s="27" t="s">
        <v>27</v>
      </c>
      <c r="H10" s="27" t="s">
        <v>29</v>
      </c>
      <c r="I10" s="28" t="s">
        <v>21</v>
      </c>
      <c r="J10" s="27" t="s">
        <v>30</v>
      </c>
      <c r="K10" s="27" t="s">
        <v>33</v>
      </c>
      <c r="L10" s="242"/>
      <c r="M10" s="244"/>
      <c r="N10" s="244"/>
      <c r="O10" s="244"/>
      <c r="P10" s="244"/>
      <c r="Q10" s="242"/>
      <c r="R10" s="242"/>
      <c r="S10" s="242"/>
      <c r="T10" s="247"/>
      <c r="U10" s="247"/>
      <c r="V10" s="247"/>
      <c r="W10" s="247"/>
    </row>
    <row r="11" spans="1:23" s="1" customFormat="1" ht="94.5" customHeight="1" x14ac:dyDescent="0.2">
      <c r="A11" s="245" t="str">
        <f>'Plan de desarrollo'!B4</f>
        <v>5. Gobernanza y Gobernabilidad</v>
      </c>
      <c r="B11" s="248" t="str">
        <f>'Objetivos Estratégicos'!B9</f>
        <v xml:space="preserve">Administrar y optimizar eficientemente los recursos financieros acorde con las expectativas de los asociados. </v>
      </c>
      <c r="C11" s="105" t="s">
        <v>167</v>
      </c>
      <c r="D11" s="153">
        <f>+L11</f>
        <v>2.5000000000000001E-2</v>
      </c>
      <c r="E11" s="250" t="s">
        <v>7</v>
      </c>
      <c r="F11" s="34" t="s">
        <v>180</v>
      </c>
      <c r="G11" s="34" t="s">
        <v>73</v>
      </c>
      <c r="H11" s="34" t="s">
        <v>24</v>
      </c>
      <c r="I11" s="34" t="s">
        <v>181</v>
      </c>
      <c r="J11" s="184" t="s">
        <v>20</v>
      </c>
      <c r="K11" s="52">
        <v>1</v>
      </c>
      <c r="L11" s="155">
        <v>2.5000000000000001E-2</v>
      </c>
      <c r="M11" s="52">
        <v>0</v>
      </c>
      <c r="N11" s="52">
        <v>0</v>
      </c>
      <c r="O11" s="52">
        <v>0</v>
      </c>
      <c r="P11" s="52">
        <v>1</v>
      </c>
      <c r="Q11" s="218">
        <f>MAX(M11:O11)/K11</f>
        <v>0</v>
      </c>
      <c r="R11" s="33">
        <f>IF(Q11&lt;=100%,Q11*L11,L11)</f>
        <v>0</v>
      </c>
      <c r="S11" s="35">
        <f>(R11/D16)*100</f>
        <v>0</v>
      </c>
      <c r="T11" s="93" t="s">
        <v>362</v>
      </c>
      <c r="U11" s="93" t="s">
        <v>362</v>
      </c>
      <c r="V11" s="93" t="s">
        <v>362</v>
      </c>
      <c r="W11" s="93" t="s">
        <v>688</v>
      </c>
    </row>
    <row r="12" spans="1:23" s="1" customFormat="1" ht="104.25" customHeight="1" x14ac:dyDescent="0.2">
      <c r="A12" s="246"/>
      <c r="B12" s="249"/>
      <c r="C12" s="178" t="s">
        <v>177</v>
      </c>
      <c r="D12" s="179">
        <f>SUM(L12:L12)</f>
        <v>0.02</v>
      </c>
      <c r="E12" s="251"/>
      <c r="F12" s="142" t="s">
        <v>291</v>
      </c>
      <c r="G12" s="142" t="s">
        <v>290</v>
      </c>
      <c r="H12" s="142" t="s">
        <v>23</v>
      </c>
      <c r="I12" s="142" t="s">
        <v>341</v>
      </c>
      <c r="J12" s="184" t="s">
        <v>20</v>
      </c>
      <c r="K12" s="73">
        <v>3000000000</v>
      </c>
      <c r="L12" s="155">
        <v>0.02</v>
      </c>
      <c r="M12" s="144">
        <v>0</v>
      </c>
      <c r="N12" s="144">
        <v>2500000000</v>
      </c>
      <c r="O12" s="144">
        <v>6150947544</v>
      </c>
      <c r="P12" s="144">
        <v>3380000000</v>
      </c>
      <c r="Q12" s="218">
        <f>MAX(M12:O12)/K12</f>
        <v>2.0503158479999999</v>
      </c>
      <c r="R12" s="91">
        <f>IF(Q12&lt;=100%,Q12*L12,L12)</f>
        <v>0.02</v>
      </c>
      <c r="S12" s="35">
        <f>(R12/D16)*100</f>
        <v>0.44444444444444442</v>
      </c>
      <c r="T12" s="93" t="s">
        <v>363</v>
      </c>
      <c r="U12" s="93" t="s">
        <v>458</v>
      </c>
      <c r="V12" s="93" t="s">
        <v>535</v>
      </c>
      <c r="W12" s="93" t="s">
        <v>689</v>
      </c>
    </row>
    <row r="13" spans="1:23" ht="22.5" customHeight="1" x14ac:dyDescent="0.2">
      <c r="A13" s="236" t="s">
        <v>8</v>
      </c>
      <c r="B13" s="237"/>
      <c r="C13" s="237"/>
      <c r="D13" s="237"/>
      <c r="E13" s="237"/>
      <c r="F13" s="237"/>
      <c r="G13" s="237"/>
      <c r="H13" s="237"/>
      <c r="I13" s="237"/>
      <c r="J13" s="237"/>
      <c r="K13" s="237"/>
      <c r="L13" s="237"/>
      <c r="M13" s="237"/>
      <c r="N13" s="237"/>
      <c r="O13" s="237"/>
      <c r="P13" s="237"/>
      <c r="Q13" s="237"/>
      <c r="R13" s="238"/>
      <c r="S13" s="133">
        <f>SUM(S11:S12)</f>
        <v>0.44444444444444442</v>
      </c>
      <c r="T13" s="133"/>
      <c r="U13" s="133"/>
      <c r="V13" s="133"/>
      <c r="W13" s="130"/>
    </row>
    <row r="14" spans="1:23" x14ac:dyDescent="0.2">
      <c r="R14" s="41"/>
    </row>
    <row r="15" spans="1:23" ht="36" x14ac:dyDescent="0.2">
      <c r="D15" s="41">
        <f>SUM(D11:D12)</f>
        <v>4.4999999999999998E-2</v>
      </c>
      <c r="W15" s="46" t="s">
        <v>195</v>
      </c>
    </row>
    <row r="16" spans="1:23" x14ac:dyDescent="0.2">
      <c r="D16" s="9">
        <f>+D15*100</f>
        <v>4.5</v>
      </c>
    </row>
    <row r="21" spans="4:16" x14ac:dyDescent="0.2">
      <c r="M21" s="20"/>
      <c r="N21" s="20"/>
      <c r="O21" s="20"/>
      <c r="P21" s="20"/>
    </row>
    <row r="22" spans="4:16" x14ac:dyDescent="0.2">
      <c r="D22" s="41"/>
    </row>
    <row r="44" spans="2:3" x14ac:dyDescent="0.2">
      <c r="B44" s="15"/>
      <c r="C44" s="15"/>
    </row>
    <row r="46" spans="2:3" x14ac:dyDescent="0.2">
      <c r="B46" s="16"/>
      <c r="C46" s="16"/>
    </row>
  </sheetData>
  <mergeCells count="31">
    <mergeCell ref="W9:W10"/>
    <mergeCell ref="B11:B12"/>
    <mergeCell ref="E11:E12"/>
    <mergeCell ref="A7:W7"/>
    <mergeCell ref="A1:B3"/>
    <mergeCell ref="A8:L8"/>
    <mergeCell ref="A4:W4"/>
    <mergeCell ref="A5:W5"/>
    <mergeCell ref="A6:W6"/>
    <mergeCell ref="C1:W3"/>
    <mergeCell ref="T9:T10"/>
    <mergeCell ref="T8:W8"/>
    <mergeCell ref="O9:O10"/>
    <mergeCell ref="U9:U10"/>
    <mergeCell ref="V9:V10"/>
    <mergeCell ref="A13:R13"/>
    <mergeCell ref="M8:S8"/>
    <mergeCell ref="D9:D10"/>
    <mergeCell ref="F9:K9"/>
    <mergeCell ref="E9:E10"/>
    <mergeCell ref="B9:B10"/>
    <mergeCell ref="C9:C10"/>
    <mergeCell ref="Q9:Q10"/>
    <mergeCell ref="R9:R10"/>
    <mergeCell ref="S9:S10"/>
    <mergeCell ref="L9:L10"/>
    <mergeCell ref="M9:M10"/>
    <mergeCell ref="A9:A10"/>
    <mergeCell ref="A11:A12"/>
    <mergeCell ref="N9:N10"/>
    <mergeCell ref="P9:P10"/>
  </mergeCells>
  <pageMargins left="0.7" right="0.7" top="0.75" bottom="0.75" header="0.3" footer="0.3"/>
  <pageSetup orientation="portrait" r:id="rId1"/>
  <ignoredErrors>
    <ignoredError sqref="D1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21"/>
  <sheetViews>
    <sheetView showGridLines="0" topLeftCell="M1" zoomScale="70" zoomScaleNormal="70" zoomScalePageLayoutView="85" workbookViewId="0">
      <selection activeCell="W13" sqref="W13"/>
    </sheetView>
  </sheetViews>
  <sheetFormatPr baseColWidth="10" defaultColWidth="10.85546875" defaultRowHeight="12.75" x14ac:dyDescent="0.2"/>
  <cols>
    <col min="1" max="1" width="23.140625" style="9" customWidth="1"/>
    <col min="2" max="2" width="22" style="9" customWidth="1"/>
    <col min="3" max="3" width="17.5703125" style="9" customWidth="1"/>
    <col min="4" max="4" width="11" style="9" customWidth="1"/>
    <col min="5" max="5" width="13.7109375" style="9" customWidth="1"/>
    <col min="6" max="6" width="15.85546875" style="9" customWidth="1"/>
    <col min="7" max="7" width="24.28515625" style="9" customWidth="1"/>
    <col min="8" max="8" width="14.85546875" style="9" customWidth="1"/>
    <col min="9" max="9" width="21.28515625" style="9" customWidth="1"/>
    <col min="10" max="10" width="15.42578125" style="9" customWidth="1"/>
    <col min="11" max="11" width="10.85546875" style="9"/>
    <col min="12" max="12" width="11" style="9" customWidth="1"/>
    <col min="13" max="16" width="16.42578125" style="9" customWidth="1"/>
    <col min="17" max="17" width="13.5703125" style="9" customWidth="1"/>
    <col min="18" max="18" width="14.42578125" style="9" customWidth="1"/>
    <col min="19" max="19" width="13" style="9" customWidth="1"/>
    <col min="20" max="20" width="39.28515625" style="9" customWidth="1"/>
    <col min="21" max="21" width="35.42578125" style="9" customWidth="1"/>
    <col min="22" max="23" width="40.7109375" style="9" customWidth="1"/>
    <col min="24" max="16384" width="10.85546875" style="9"/>
  </cols>
  <sheetData>
    <row r="1" spans="1:23" ht="18.75" customHeight="1" x14ac:dyDescent="0.2">
      <c r="A1" s="255"/>
      <c r="B1" s="255"/>
      <c r="C1" s="270" t="s">
        <v>199</v>
      </c>
      <c r="D1" s="270"/>
      <c r="E1" s="270"/>
      <c r="F1" s="270"/>
      <c r="G1" s="270"/>
      <c r="H1" s="270"/>
      <c r="I1" s="270"/>
      <c r="J1" s="270"/>
      <c r="K1" s="270"/>
      <c r="L1" s="270"/>
      <c r="M1" s="270"/>
      <c r="N1" s="270"/>
      <c r="O1" s="270"/>
      <c r="P1" s="270"/>
      <c r="Q1" s="270"/>
      <c r="R1" s="270"/>
      <c r="S1" s="270"/>
      <c r="T1" s="270"/>
      <c r="U1" s="270"/>
      <c r="V1" s="270"/>
      <c r="W1" s="270"/>
    </row>
    <row r="2" spans="1:23" ht="30.75" customHeight="1" x14ac:dyDescent="0.2">
      <c r="A2" s="255"/>
      <c r="B2" s="255"/>
      <c r="C2" s="270"/>
      <c r="D2" s="270"/>
      <c r="E2" s="270"/>
      <c r="F2" s="270"/>
      <c r="G2" s="270"/>
      <c r="H2" s="270"/>
      <c r="I2" s="270"/>
      <c r="J2" s="270"/>
      <c r="K2" s="270"/>
      <c r="L2" s="270"/>
      <c r="M2" s="270"/>
      <c r="N2" s="270"/>
      <c r="O2" s="270"/>
      <c r="P2" s="270"/>
      <c r="Q2" s="270"/>
      <c r="R2" s="270"/>
      <c r="S2" s="270"/>
      <c r="T2" s="270"/>
      <c r="U2" s="270"/>
      <c r="V2" s="270"/>
      <c r="W2" s="270"/>
    </row>
    <row r="3" spans="1:23" ht="25.5" customHeight="1" x14ac:dyDescent="0.2">
      <c r="A3" s="255"/>
      <c r="B3" s="255"/>
      <c r="C3" s="270"/>
      <c r="D3" s="270"/>
      <c r="E3" s="270"/>
      <c r="F3" s="270"/>
      <c r="G3" s="270"/>
      <c r="H3" s="270"/>
      <c r="I3" s="270"/>
      <c r="J3" s="270"/>
      <c r="K3" s="270"/>
      <c r="L3" s="270"/>
      <c r="M3" s="270"/>
      <c r="N3" s="270"/>
      <c r="O3" s="270"/>
      <c r="P3" s="270"/>
      <c r="Q3" s="270"/>
      <c r="R3" s="270"/>
      <c r="S3" s="270"/>
      <c r="T3" s="270"/>
      <c r="U3" s="270"/>
      <c r="V3" s="270"/>
      <c r="W3" s="270"/>
    </row>
    <row r="4" spans="1:23" ht="12.75" customHeight="1" x14ac:dyDescent="0.2">
      <c r="A4" s="257" t="s">
        <v>17</v>
      </c>
      <c r="B4" s="257"/>
      <c r="C4" s="257"/>
      <c r="D4" s="257"/>
      <c r="E4" s="257"/>
      <c r="F4" s="257"/>
      <c r="G4" s="257"/>
      <c r="H4" s="257"/>
      <c r="I4" s="257"/>
      <c r="J4" s="257"/>
      <c r="K4" s="257"/>
      <c r="L4" s="257"/>
      <c r="M4" s="257"/>
      <c r="N4" s="257"/>
      <c r="O4" s="257"/>
      <c r="P4" s="257"/>
      <c r="Q4" s="257"/>
      <c r="R4" s="257"/>
      <c r="S4" s="257"/>
      <c r="T4" s="257"/>
      <c r="U4" s="257"/>
      <c r="V4" s="257"/>
      <c r="W4" s="257"/>
    </row>
    <row r="5" spans="1:23" ht="16.5" customHeight="1" x14ac:dyDescent="0.2">
      <c r="A5" s="257" t="s">
        <v>61</v>
      </c>
      <c r="B5" s="257"/>
      <c r="C5" s="257"/>
      <c r="D5" s="257"/>
      <c r="E5" s="257"/>
      <c r="F5" s="257"/>
      <c r="G5" s="257"/>
      <c r="H5" s="257"/>
      <c r="I5" s="257"/>
      <c r="J5" s="257"/>
      <c r="K5" s="257"/>
      <c r="L5" s="257"/>
      <c r="M5" s="257"/>
      <c r="N5" s="257"/>
      <c r="O5" s="257"/>
      <c r="P5" s="257"/>
      <c r="Q5" s="257"/>
      <c r="R5" s="257"/>
      <c r="S5" s="257"/>
      <c r="T5" s="257"/>
      <c r="U5" s="257"/>
      <c r="V5" s="257"/>
      <c r="W5" s="257"/>
    </row>
    <row r="6" spans="1:23" x14ac:dyDescent="0.2">
      <c r="A6" s="257" t="s">
        <v>292</v>
      </c>
      <c r="B6" s="257"/>
      <c r="C6" s="257"/>
      <c r="D6" s="257"/>
      <c r="E6" s="257"/>
      <c r="F6" s="257"/>
      <c r="G6" s="257"/>
      <c r="H6" s="257"/>
      <c r="I6" s="257"/>
      <c r="J6" s="257"/>
      <c r="K6" s="257"/>
      <c r="L6" s="257"/>
      <c r="M6" s="257"/>
      <c r="N6" s="257"/>
      <c r="O6" s="257"/>
      <c r="P6" s="257"/>
      <c r="Q6" s="257"/>
      <c r="R6" s="257"/>
      <c r="S6" s="257"/>
      <c r="T6" s="257"/>
      <c r="U6" s="257"/>
      <c r="V6" s="257"/>
      <c r="W6" s="257"/>
    </row>
    <row r="7" spans="1:23" x14ac:dyDescent="0.2">
      <c r="A7" s="255"/>
      <c r="B7" s="255"/>
      <c r="C7" s="255"/>
      <c r="D7" s="255"/>
      <c r="E7" s="255"/>
      <c r="F7" s="255"/>
      <c r="G7" s="255"/>
      <c r="H7" s="255"/>
      <c r="I7" s="255"/>
      <c r="J7" s="255"/>
      <c r="K7" s="255"/>
      <c r="L7" s="255"/>
      <c r="M7" s="255"/>
      <c r="N7" s="255"/>
      <c r="O7" s="255"/>
      <c r="P7" s="255"/>
      <c r="Q7" s="255"/>
      <c r="R7" s="255"/>
      <c r="S7" s="255"/>
      <c r="T7" s="255"/>
      <c r="U7" s="255"/>
      <c r="V7" s="255"/>
      <c r="W7" s="255"/>
    </row>
    <row r="8" spans="1:23" ht="12.75" customHeight="1" x14ac:dyDescent="0.2">
      <c r="A8" s="271" t="s">
        <v>1</v>
      </c>
      <c r="B8" s="271"/>
      <c r="C8" s="271"/>
      <c r="D8" s="271"/>
      <c r="E8" s="271"/>
      <c r="F8" s="271"/>
      <c r="G8" s="271"/>
      <c r="H8" s="271"/>
      <c r="I8" s="271"/>
      <c r="J8" s="271"/>
      <c r="K8" s="271"/>
      <c r="L8" s="271"/>
      <c r="M8" s="272" t="s">
        <v>2</v>
      </c>
      <c r="N8" s="272"/>
      <c r="O8" s="272"/>
      <c r="P8" s="272"/>
      <c r="Q8" s="272"/>
      <c r="R8" s="272"/>
      <c r="S8" s="273"/>
      <c r="T8" s="267" t="s">
        <v>234</v>
      </c>
      <c r="U8" s="268"/>
      <c r="V8" s="268"/>
      <c r="W8" s="268"/>
    </row>
    <row r="9" spans="1:23" ht="12.75" customHeight="1" x14ac:dyDescent="0.2">
      <c r="A9" s="243" t="s">
        <v>60</v>
      </c>
      <c r="B9" s="243" t="s">
        <v>76</v>
      </c>
      <c r="C9" s="243" t="s">
        <v>141</v>
      </c>
      <c r="D9" s="275" t="s">
        <v>3</v>
      </c>
      <c r="E9" s="243" t="s">
        <v>4</v>
      </c>
      <c r="F9" s="243" t="s">
        <v>26</v>
      </c>
      <c r="G9" s="243"/>
      <c r="H9" s="243"/>
      <c r="I9" s="243"/>
      <c r="J9" s="243"/>
      <c r="K9" s="243"/>
      <c r="L9" s="242" t="s">
        <v>3</v>
      </c>
      <c r="M9" s="244" t="s">
        <v>448</v>
      </c>
      <c r="N9" s="244" t="s">
        <v>449</v>
      </c>
      <c r="O9" s="244" t="s">
        <v>533</v>
      </c>
      <c r="P9" s="244" t="s">
        <v>618</v>
      </c>
      <c r="Q9" s="242" t="s">
        <v>80</v>
      </c>
      <c r="R9" s="242" t="s">
        <v>5</v>
      </c>
      <c r="S9" s="242" t="s">
        <v>6</v>
      </c>
      <c r="T9" s="244" t="s">
        <v>450</v>
      </c>
      <c r="U9" s="244" t="s">
        <v>451</v>
      </c>
      <c r="V9" s="244" t="s">
        <v>534</v>
      </c>
      <c r="W9" s="244" t="s">
        <v>617</v>
      </c>
    </row>
    <row r="10" spans="1:23" ht="38.25" customHeight="1" x14ac:dyDescent="0.2">
      <c r="A10" s="243"/>
      <c r="B10" s="243"/>
      <c r="C10" s="243"/>
      <c r="D10" s="276"/>
      <c r="E10" s="243"/>
      <c r="F10" s="26" t="s">
        <v>28</v>
      </c>
      <c r="G10" s="27" t="s">
        <v>27</v>
      </c>
      <c r="H10" s="27" t="s">
        <v>29</v>
      </c>
      <c r="I10" s="26" t="s">
        <v>21</v>
      </c>
      <c r="J10" s="27" t="s">
        <v>30</v>
      </c>
      <c r="K10" s="27" t="s">
        <v>33</v>
      </c>
      <c r="L10" s="242"/>
      <c r="M10" s="244"/>
      <c r="N10" s="244"/>
      <c r="O10" s="244"/>
      <c r="P10" s="244"/>
      <c r="Q10" s="242"/>
      <c r="R10" s="242"/>
      <c r="S10" s="242"/>
      <c r="T10" s="247"/>
      <c r="U10" s="247"/>
      <c r="V10" s="247"/>
      <c r="W10" s="247"/>
    </row>
    <row r="11" spans="1:23" s="1" customFormat="1" ht="78.75" customHeight="1" x14ac:dyDescent="0.2">
      <c r="A11" s="250" t="str">
        <f>+'Plan de desarrollo'!B4</f>
        <v>5. Gobernanza y Gobernabilidad</v>
      </c>
      <c r="B11" s="250" t="str">
        <f>'Objetivos Estratégicos'!B10</f>
        <v xml:space="preserve">Incrementar el nivel de eficiencia y eficacia operativa y administrativa en la gestión y ejecución de los procesos. </v>
      </c>
      <c r="C11" s="278" t="s">
        <v>167</v>
      </c>
      <c r="D11" s="277">
        <f>SUM(L11:L13)</f>
        <v>0.03</v>
      </c>
      <c r="E11" s="250" t="s">
        <v>286</v>
      </c>
      <c r="F11" s="122" t="s">
        <v>182</v>
      </c>
      <c r="G11" s="122" t="s">
        <v>541</v>
      </c>
      <c r="H11" s="122" t="s">
        <v>23</v>
      </c>
      <c r="I11" s="122" t="s">
        <v>183</v>
      </c>
      <c r="J11" s="122" t="s">
        <v>20</v>
      </c>
      <c r="K11" s="19">
        <v>1</v>
      </c>
      <c r="L11" s="67">
        <v>0.01</v>
      </c>
      <c r="M11" s="140">
        <v>0.25</v>
      </c>
      <c r="N11" s="140">
        <v>0.5</v>
      </c>
      <c r="O11" s="140">
        <v>0.72</v>
      </c>
      <c r="P11" s="140">
        <v>0.93</v>
      </c>
      <c r="Q11" s="64">
        <f>MAX(M11:P11)/K11</f>
        <v>0.93</v>
      </c>
      <c r="R11" s="64">
        <f>IF(Q11&lt;=100%,Q11*L11,L11)</f>
        <v>9.300000000000001E-3</v>
      </c>
      <c r="S11" s="64">
        <f>(R11/$D$21)*100</f>
        <v>0.23544303797468358</v>
      </c>
      <c r="T11" s="65" t="s">
        <v>364</v>
      </c>
      <c r="U11" s="65" t="s">
        <v>459</v>
      </c>
      <c r="V11" s="65" t="s">
        <v>536</v>
      </c>
      <c r="W11" s="65" t="s">
        <v>684</v>
      </c>
    </row>
    <row r="12" spans="1:23" ht="80.25" customHeight="1" x14ac:dyDescent="0.2">
      <c r="A12" s="251"/>
      <c r="B12" s="251"/>
      <c r="C12" s="278"/>
      <c r="D12" s="277"/>
      <c r="E12" s="251"/>
      <c r="F12" s="122" t="s">
        <v>184</v>
      </c>
      <c r="G12" s="122" t="s">
        <v>79</v>
      </c>
      <c r="H12" s="122" t="s">
        <v>23</v>
      </c>
      <c r="I12" s="122" t="s">
        <v>185</v>
      </c>
      <c r="J12" s="122" t="s">
        <v>20</v>
      </c>
      <c r="K12" s="19">
        <v>1</v>
      </c>
      <c r="L12" s="24">
        <v>0.01</v>
      </c>
      <c r="M12" s="19">
        <v>0.15</v>
      </c>
      <c r="N12" s="19">
        <v>0.46</v>
      </c>
      <c r="O12" s="19">
        <v>0.59</v>
      </c>
      <c r="P12" s="19">
        <v>0.96</v>
      </c>
      <c r="Q12" s="169">
        <f>MAX(M12:P12)/K12</f>
        <v>0.96</v>
      </c>
      <c r="R12" s="24">
        <f>IF(Q12&lt;=100%,Q12*L12,L12)</f>
        <v>9.5999999999999992E-3</v>
      </c>
      <c r="S12" s="107">
        <f>(R12/$D$21)*100</f>
        <v>0.24303797468354427</v>
      </c>
      <c r="T12" s="90" t="s">
        <v>447</v>
      </c>
      <c r="U12" s="90" t="s">
        <v>460</v>
      </c>
      <c r="V12" s="25" t="s">
        <v>537</v>
      </c>
      <c r="W12" s="90" t="s">
        <v>687</v>
      </c>
    </row>
    <row r="13" spans="1:23" ht="144" customHeight="1" x14ac:dyDescent="0.2">
      <c r="A13" s="251"/>
      <c r="B13" s="251"/>
      <c r="C13" s="278"/>
      <c r="D13" s="277"/>
      <c r="E13" s="251"/>
      <c r="F13" s="122" t="s">
        <v>186</v>
      </c>
      <c r="G13" s="122" t="s">
        <v>220</v>
      </c>
      <c r="H13" s="122" t="s">
        <v>23</v>
      </c>
      <c r="I13" s="122" t="s">
        <v>187</v>
      </c>
      <c r="J13" s="122" t="s">
        <v>20</v>
      </c>
      <c r="K13" s="19">
        <v>0.75</v>
      </c>
      <c r="L13" s="143">
        <v>0.01</v>
      </c>
      <c r="M13" s="19">
        <v>0</v>
      </c>
      <c r="N13" s="19">
        <v>0</v>
      </c>
      <c r="O13" s="19">
        <v>0</v>
      </c>
      <c r="P13" s="19">
        <v>0.58299999999999996</v>
      </c>
      <c r="Q13" s="169">
        <f>MAX(M13:P13)/K13</f>
        <v>0.77733333333333332</v>
      </c>
      <c r="R13" s="143">
        <f>IF(Q13&lt;=100%,Q13*L13,L13)</f>
        <v>7.7733333333333335E-3</v>
      </c>
      <c r="S13" s="143">
        <f>(R13/$D$21)*100</f>
        <v>0.19679324894514766</v>
      </c>
      <c r="T13" s="90" t="s">
        <v>365</v>
      </c>
      <c r="U13" s="90" t="s">
        <v>461</v>
      </c>
      <c r="V13" s="90" t="s">
        <v>538</v>
      </c>
      <c r="W13" s="90" t="s">
        <v>685</v>
      </c>
    </row>
    <row r="14" spans="1:23" ht="72" customHeight="1" x14ac:dyDescent="0.2">
      <c r="A14" s="251"/>
      <c r="B14" s="251"/>
      <c r="C14" s="250" t="s">
        <v>240</v>
      </c>
      <c r="D14" s="277">
        <f>SUM(L14:L15)</f>
        <v>9.4999999999999998E-3</v>
      </c>
      <c r="E14" s="251"/>
      <c r="F14" s="122" t="s">
        <v>235</v>
      </c>
      <c r="G14" s="122" t="s">
        <v>236</v>
      </c>
      <c r="H14" s="122" t="s">
        <v>23</v>
      </c>
      <c r="I14" s="122" t="s">
        <v>237</v>
      </c>
      <c r="J14" s="122" t="s">
        <v>20</v>
      </c>
      <c r="K14" s="19">
        <v>0.75</v>
      </c>
      <c r="L14" s="153">
        <v>5.0000000000000001E-3</v>
      </c>
      <c r="M14" s="19">
        <v>0.18</v>
      </c>
      <c r="N14" s="19">
        <v>0.43</v>
      </c>
      <c r="O14" s="19">
        <v>0.71</v>
      </c>
      <c r="P14" s="19">
        <v>0.86</v>
      </c>
      <c r="Q14" s="216">
        <f>MAX(M14:P14)/K14</f>
        <v>1.1466666666666667</v>
      </c>
      <c r="R14" s="153">
        <f>IF(Q14&lt;=100%,Q14*L14,L14)</f>
        <v>5.0000000000000001E-3</v>
      </c>
      <c r="S14" s="153">
        <f>(R14/$D$21)*100</f>
        <v>0.12658227848101267</v>
      </c>
      <c r="T14" s="90" t="s">
        <v>366</v>
      </c>
      <c r="U14" s="90" t="s">
        <v>462</v>
      </c>
      <c r="V14" s="90" t="s">
        <v>539</v>
      </c>
      <c r="W14" s="90" t="s">
        <v>686</v>
      </c>
    </row>
    <row r="15" spans="1:23" ht="109.5" customHeight="1" x14ac:dyDescent="0.2">
      <c r="A15" s="251"/>
      <c r="B15" s="251"/>
      <c r="C15" s="251"/>
      <c r="D15" s="277"/>
      <c r="E15" s="251"/>
      <c r="F15" s="180" t="s">
        <v>263</v>
      </c>
      <c r="G15" s="177" t="s">
        <v>264</v>
      </c>
      <c r="H15" s="181" t="s">
        <v>22</v>
      </c>
      <c r="I15" s="180" t="s">
        <v>265</v>
      </c>
      <c r="J15" s="184" t="s">
        <v>20</v>
      </c>
      <c r="K15" s="19">
        <v>1</v>
      </c>
      <c r="L15" s="179">
        <v>4.4999999999999997E-3</v>
      </c>
      <c r="M15" s="171">
        <v>0.24</v>
      </c>
      <c r="N15" s="171">
        <v>0.25</v>
      </c>
      <c r="O15" s="171">
        <v>0.25</v>
      </c>
      <c r="P15" s="171">
        <v>0.25</v>
      </c>
      <c r="Q15" s="179">
        <f>SUM(M15:P15)/K15</f>
        <v>0.99</v>
      </c>
      <c r="R15" s="179">
        <f>IF(Q15&lt;=100%,Q15*L15,L15)</f>
        <v>4.4549999999999998E-3</v>
      </c>
      <c r="S15" s="179">
        <f>(R15/$D$21)*100</f>
        <v>0.11278481012658226</v>
      </c>
      <c r="T15" s="90" t="s">
        <v>367</v>
      </c>
      <c r="U15" s="90" t="s">
        <v>463</v>
      </c>
      <c r="V15" s="90" t="s">
        <v>540</v>
      </c>
      <c r="W15" s="167" t="s">
        <v>634</v>
      </c>
    </row>
    <row r="16" spans="1:23" ht="17.25" customHeight="1" x14ac:dyDescent="0.2">
      <c r="A16" s="274" t="s">
        <v>8</v>
      </c>
      <c r="B16" s="274"/>
      <c r="C16" s="274"/>
      <c r="D16" s="274"/>
      <c r="E16" s="274"/>
      <c r="F16" s="274"/>
      <c r="G16" s="274"/>
      <c r="H16" s="274"/>
      <c r="I16" s="274"/>
      <c r="J16" s="274"/>
      <c r="K16" s="274"/>
      <c r="L16" s="274"/>
      <c r="M16" s="274"/>
      <c r="N16" s="274"/>
      <c r="O16" s="274"/>
      <c r="P16" s="274"/>
      <c r="Q16" s="274"/>
      <c r="R16" s="274"/>
      <c r="S16" s="131">
        <f>SUM(S11:S15)</f>
        <v>0.91464135021097048</v>
      </c>
      <c r="T16" s="131"/>
      <c r="U16" s="131"/>
      <c r="V16" s="132"/>
      <c r="W16" s="132"/>
    </row>
    <row r="19" spans="4:23" ht="36" x14ac:dyDescent="0.2">
      <c r="V19" s="46"/>
      <c r="W19" s="46" t="s">
        <v>195</v>
      </c>
    </row>
    <row r="20" spans="4:23" x14ac:dyDescent="0.2">
      <c r="D20" s="41">
        <f>SUM(D11:D15)</f>
        <v>3.95E-2</v>
      </c>
    </row>
    <row r="21" spans="4:23" x14ac:dyDescent="0.2">
      <c r="D21" s="9">
        <f>+D20*100</f>
        <v>3.95</v>
      </c>
    </row>
  </sheetData>
  <mergeCells count="35">
    <mergeCell ref="A16:R16"/>
    <mergeCell ref="A11:A15"/>
    <mergeCell ref="B11:B15"/>
    <mergeCell ref="E11:E15"/>
    <mergeCell ref="R9:R10"/>
    <mergeCell ref="B9:B10"/>
    <mergeCell ref="D9:D10"/>
    <mergeCell ref="L9:L10"/>
    <mergeCell ref="C9:C10"/>
    <mergeCell ref="E9:E10"/>
    <mergeCell ref="D11:D13"/>
    <mergeCell ref="D14:D15"/>
    <mergeCell ref="C11:C13"/>
    <mergeCell ref="W9:W10"/>
    <mergeCell ref="C1:W3"/>
    <mergeCell ref="A4:W4"/>
    <mergeCell ref="A5:W5"/>
    <mergeCell ref="A6:W6"/>
    <mergeCell ref="A7:W7"/>
    <mergeCell ref="T8:W8"/>
    <mergeCell ref="V9:V10"/>
    <mergeCell ref="S9:S10"/>
    <mergeCell ref="Q9:Q10"/>
    <mergeCell ref="F9:K9"/>
    <mergeCell ref="M9:M10"/>
    <mergeCell ref="N9:N10"/>
    <mergeCell ref="A8:L8"/>
    <mergeCell ref="M8:S8"/>
    <mergeCell ref="A1:B3"/>
    <mergeCell ref="T9:T10"/>
    <mergeCell ref="U9:U10"/>
    <mergeCell ref="P9:P10"/>
    <mergeCell ref="C14:C15"/>
    <mergeCell ref="A9:A10"/>
    <mergeCell ref="O9:O10"/>
  </mergeCells>
  <pageMargins left="0.7" right="0.7" top="0.75" bottom="0.75" header="0.3" footer="0.3"/>
  <pageSetup orientation="portrait" r:id="rId1"/>
  <ignoredErrors>
    <ignoredError sqref="A16:B16 D16:L16 R12 Q16:S16" evalError="1"/>
    <ignoredError sqref="D14 D11"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Y64"/>
  <sheetViews>
    <sheetView showGridLines="0" zoomScale="70" zoomScaleNormal="70" zoomScalePageLayoutView="85" workbookViewId="0">
      <selection sqref="A1:D3"/>
    </sheetView>
  </sheetViews>
  <sheetFormatPr baseColWidth="10" defaultColWidth="0" defaultRowHeight="0" customHeight="1" zeroHeight="1" x14ac:dyDescent="0.2"/>
  <cols>
    <col min="1" max="1" width="19.28515625" style="1" customWidth="1"/>
    <col min="2" max="2" width="19.85546875" style="1" customWidth="1"/>
    <col min="3" max="3" width="17.140625" style="1" customWidth="1"/>
    <col min="4" max="4" width="11" style="1" customWidth="1"/>
    <col min="5" max="5" width="17.85546875" style="1" customWidth="1"/>
    <col min="6" max="6" width="22.5703125" style="1" customWidth="1"/>
    <col min="7" max="7" width="27.5703125" style="1" customWidth="1"/>
    <col min="8" max="8" width="13.7109375" style="1" customWidth="1"/>
    <col min="9" max="9" width="22.28515625" style="1" customWidth="1"/>
    <col min="10" max="10" width="14.85546875" style="1" customWidth="1"/>
    <col min="11" max="11" width="17.140625" style="1" customWidth="1"/>
    <col min="12" max="12" width="11.7109375" style="1" customWidth="1"/>
    <col min="13" max="16" width="16.7109375" style="1" customWidth="1"/>
    <col min="17" max="18" width="15.7109375" style="1" customWidth="1"/>
    <col min="19" max="19" width="14.85546875" style="1" customWidth="1"/>
    <col min="20" max="20" width="44.42578125" style="1" customWidth="1"/>
    <col min="21" max="22" width="52.42578125" style="1" customWidth="1"/>
    <col min="23" max="23" width="50.5703125" style="1" customWidth="1"/>
    <col min="24" max="24" width="9.7109375" style="1" customWidth="1"/>
    <col min="25" max="51" width="0" style="1" hidden="1" customWidth="1"/>
    <col min="52" max="16384" width="15" style="1" hidden="1"/>
  </cols>
  <sheetData>
    <row r="1" spans="1:23" ht="18.75" customHeight="1" x14ac:dyDescent="0.2">
      <c r="A1" s="255"/>
      <c r="B1" s="255"/>
      <c r="C1" s="255"/>
      <c r="D1" s="255"/>
      <c r="E1" s="291" t="s">
        <v>199</v>
      </c>
      <c r="F1" s="291"/>
      <c r="G1" s="291"/>
      <c r="H1" s="291"/>
      <c r="I1" s="291"/>
      <c r="J1" s="291"/>
      <c r="K1" s="291"/>
      <c r="L1" s="291"/>
      <c r="M1" s="291"/>
      <c r="N1" s="291"/>
      <c r="O1" s="291"/>
      <c r="P1" s="291"/>
      <c r="Q1" s="291"/>
      <c r="R1" s="291"/>
      <c r="S1" s="291"/>
      <c r="T1" s="291"/>
      <c r="U1" s="291"/>
      <c r="V1" s="291"/>
      <c r="W1" s="292"/>
    </row>
    <row r="2" spans="1:23" ht="13.5" customHeight="1" x14ac:dyDescent="0.2">
      <c r="A2" s="255"/>
      <c r="B2" s="255"/>
      <c r="C2" s="255"/>
      <c r="D2" s="255"/>
      <c r="E2" s="293"/>
      <c r="F2" s="293"/>
      <c r="G2" s="293"/>
      <c r="H2" s="293"/>
      <c r="I2" s="293"/>
      <c r="J2" s="293"/>
      <c r="K2" s="293"/>
      <c r="L2" s="293"/>
      <c r="M2" s="293"/>
      <c r="N2" s="293"/>
      <c r="O2" s="293"/>
      <c r="P2" s="293"/>
      <c r="Q2" s="293"/>
      <c r="R2" s="293"/>
      <c r="S2" s="293"/>
      <c r="T2" s="293"/>
      <c r="U2" s="293"/>
      <c r="V2" s="293"/>
      <c r="W2" s="294"/>
    </row>
    <row r="3" spans="1:23" ht="28.5" customHeight="1" x14ac:dyDescent="0.2">
      <c r="A3" s="255"/>
      <c r="B3" s="255"/>
      <c r="C3" s="255"/>
      <c r="D3" s="255"/>
      <c r="E3" s="295"/>
      <c r="F3" s="295"/>
      <c r="G3" s="295"/>
      <c r="H3" s="295"/>
      <c r="I3" s="295"/>
      <c r="J3" s="295"/>
      <c r="K3" s="295"/>
      <c r="L3" s="295"/>
      <c r="M3" s="295"/>
      <c r="N3" s="295"/>
      <c r="O3" s="295"/>
      <c r="P3" s="295"/>
      <c r="Q3" s="295"/>
      <c r="R3" s="295"/>
      <c r="S3" s="295"/>
      <c r="T3" s="295"/>
      <c r="U3" s="295"/>
      <c r="V3" s="295"/>
      <c r="W3" s="296"/>
    </row>
    <row r="4" spans="1:23" ht="12.75" x14ac:dyDescent="0.2">
      <c r="A4" s="257" t="s">
        <v>247</v>
      </c>
      <c r="B4" s="257"/>
      <c r="C4" s="257"/>
      <c r="D4" s="257"/>
      <c r="E4" s="257"/>
      <c r="F4" s="257"/>
      <c r="G4" s="257"/>
      <c r="H4" s="257"/>
      <c r="I4" s="257"/>
      <c r="J4" s="257"/>
      <c r="K4" s="257"/>
      <c r="L4" s="257"/>
      <c r="M4" s="257"/>
      <c r="N4" s="257"/>
      <c r="O4" s="257"/>
      <c r="P4" s="257"/>
      <c r="Q4" s="257"/>
      <c r="R4" s="257"/>
      <c r="S4" s="257"/>
      <c r="T4" s="257"/>
      <c r="U4" s="257"/>
      <c r="V4" s="257"/>
      <c r="W4" s="257"/>
    </row>
    <row r="5" spans="1:23" ht="12.75" x14ac:dyDescent="0.2">
      <c r="A5" s="257" t="s">
        <v>246</v>
      </c>
      <c r="B5" s="257"/>
      <c r="C5" s="257"/>
      <c r="D5" s="257"/>
      <c r="E5" s="257"/>
      <c r="F5" s="257"/>
      <c r="G5" s="257"/>
      <c r="H5" s="257"/>
      <c r="I5" s="257"/>
      <c r="J5" s="257"/>
      <c r="K5" s="257"/>
      <c r="L5" s="257"/>
      <c r="M5" s="257"/>
      <c r="N5" s="257"/>
      <c r="O5" s="257"/>
      <c r="P5" s="257"/>
      <c r="Q5" s="257"/>
      <c r="R5" s="257"/>
      <c r="S5" s="257"/>
      <c r="T5" s="257"/>
      <c r="U5" s="257"/>
      <c r="V5" s="257"/>
      <c r="W5" s="257"/>
    </row>
    <row r="6" spans="1:23" ht="12.75" x14ac:dyDescent="0.2">
      <c r="A6" s="257" t="s">
        <v>292</v>
      </c>
      <c r="B6" s="257"/>
      <c r="C6" s="257"/>
      <c r="D6" s="257"/>
      <c r="E6" s="257"/>
      <c r="F6" s="257"/>
      <c r="G6" s="257"/>
      <c r="H6" s="257"/>
      <c r="I6" s="257"/>
      <c r="J6" s="257"/>
      <c r="K6" s="257"/>
      <c r="L6" s="257"/>
      <c r="M6" s="257"/>
      <c r="N6" s="257"/>
      <c r="O6" s="257"/>
      <c r="P6" s="257"/>
      <c r="Q6" s="257"/>
      <c r="R6" s="257"/>
      <c r="S6" s="257"/>
      <c r="T6" s="257"/>
      <c r="U6" s="257"/>
      <c r="V6" s="257"/>
      <c r="W6" s="257"/>
    </row>
    <row r="7" spans="1:23" ht="12.75" x14ac:dyDescent="0.2">
      <c r="A7" s="288"/>
      <c r="B7" s="289"/>
      <c r="C7" s="289"/>
      <c r="D7" s="289"/>
      <c r="E7" s="289"/>
      <c r="F7" s="289"/>
      <c r="G7" s="289"/>
      <c r="H7" s="289"/>
      <c r="I7" s="289"/>
      <c r="J7" s="289"/>
      <c r="K7" s="289"/>
      <c r="L7" s="289"/>
      <c r="M7" s="289"/>
      <c r="N7" s="289"/>
      <c r="O7" s="289"/>
      <c r="P7" s="289"/>
      <c r="Q7" s="289"/>
      <c r="R7" s="289"/>
      <c r="S7" s="289"/>
      <c r="T7" s="289"/>
      <c r="U7" s="289"/>
      <c r="V7" s="289"/>
      <c r="W7" s="290"/>
    </row>
    <row r="8" spans="1:23" ht="15.75" customHeight="1" x14ac:dyDescent="0.2">
      <c r="A8" s="256" t="s">
        <v>1</v>
      </c>
      <c r="B8" s="256"/>
      <c r="C8" s="256"/>
      <c r="D8" s="256"/>
      <c r="E8" s="256"/>
      <c r="F8" s="256"/>
      <c r="G8" s="256"/>
      <c r="H8" s="256"/>
      <c r="I8" s="256"/>
      <c r="J8" s="256"/>
      <c r="K8" s="256"/>
      <c r="L8" s="256"/>
      <c r="M8" s="240" t="s">
        <v>2</v>
      </c>
      <c r="N8" s="240"/>
      <c r="O8" s="240"/>
      <c r="P8" s="240"/>
      <c r="Q8" s="240"/>
      <c r="R8" s="240"/>
      <c r="S8" s="241"/>
      <c r="T8" s="267" t="s">
        <v>234</v>
      </c>
      <c r="U8" s="268"/>
      <c r="V8" s="268"/>
      <c r="W8" s="269"/>
    </row>
    <row r="9" spans="1:23" ht="11.25" customHeight="1" x14ac:dyDescent="0.2">
      <c r="A9" s="243" t="s">
        <v>60</v>
      </c>
      <c r="B9" s="243" t="s">
        <v>76</v>
      </c>
      <c r="C9" s="281" t="s">
        <v>141</v>
      </c>
      <c r="D9" s="242" t="s">
        <v>3</v>
      </c>
      <c r="E9" s="243" t="s">
        <v>4</v>
      </c>
      <c r="F9" s="243" t="s">
        <v>26</v>
      </c>
      <c r="G9" s="243"/>
      <c r="H9" s="243"/>
      <c r="I9" s="243"/>
      <c r="J9" s="243"/>
      <c r="K9" s="243"/>
      <c r="L9" s="242" t="s">
        <v>3</v>
      </c>
      <c r="M9" s="244" t="s">
        <v>448</v>
      </c>
      <c r="N9" s="244" t="s">
        <v>449</v>
      </c>
      <c r="O9" s="244" t="s">
        <v>533</v>
      </c>
      <c r="P9" s="244" t="s">
        <v>618</v>
      </c>
      <c r="Q9" s="242" t="s">
        <v>80</v>
      </c>
      <c r="R9" s="242" t="s">
        <v>5</v>
      </c>
      <c r="S9" s="242" t="s">
        <v>6</v>
      </c>
      <c r="T9" s="286" t="s">
        <v>450</v>
      </c>
      <c r="U9" s="286" t="s">
        <v>451</v>
      </c>
      <c r="V9" s="286" t="s">
        <v>534</v>
      </c>
      <c r="W9" s="286" t="s">
        <v>617</v>
      </c>
    </row>
    <row r="10" spans="1:23" ht="77.25" customHeight="1" x14ac:dyDescent="0.2">
      <c r="A10" s="243"/>
      <c r="B10" s="243"/>
      <c r="C10" s="282"/>
      <c r="D10" s="242"/>
      <c r="E10" s="243"/>
      <c r="F10" s="43" t="s">
        <v>28</v>
      </c>
      <c r="G10" s="45" t="s">
        <v>27</v>
      </c>
      <c r="H10" s="45" t="s">
        <v>29</v>
      </c>
      <c r="I10" s="43" t="s">
        <v>21</v>
      </c>
      <c r="J10" s="45" t="s">
        <v>30</v>
      </c>
      <c r="K10" s="45" t="s">
        <v>33</v>
      </c>
      <c r="L10" s="242"/>
      <c r="M10" s="244"/>
      <c r="N10" s="244"/>
      <c r="O10" s="244"/>
      <c r="P10" s="244"/>
      <c r="Q10" s="242"/>
      <c r="R10" s="242"/>
      <c r="S10" s="242"/>
      <c r="T10" s="287"/>
      <c r="U10" s="287"/>
      <c r="V10" s="287"/>
      <c r="W10" s="287"/>
    </row>
    <row r="11" spans="1:23" ht="127.5" customHeight="1" x14ac:dyDescent="0.2">
      <c r="A11" s="279" t="str">
        <f>+'Plan de desarrollo'!B4</f>
        <v>5. Gobernanza y Gobernabilidad</v>
      </c>
      <c r="B11" s="248" t="str">
        <f>+'Objetivos Estratégicos'!B8</f>
        <v xml:space="preserve">Realizar alianzas estratégicas con la Alcaldía y sus entes descentralizados para temas de comunicación a través de la Agencia y Central de Medios de Telemedellín. </v>
      </c>
      <c r="C11" s="285" t="s">
        <v>152</v>
      </c>
      <c r="D11" s="283">
        <f>SUM(L11:L15)</f>
        <v>0.13999999999999999</v>
      </c>
      <c r="E11" s="250" t="s">
        <v>245</v>
      </c>
      <c r="F11" s="68" t="s">
        <v>260</v>
      </c>
      <c r="G11" s="68" t="s">
        <v>143</v>
      </c>
      <c r="H11" s="68" t="s">
        <v>31</v>
      </c>
      <c r="I11" s="68" t="s">
        <v>142</v>
      </c>
      <c r="J11" s="99" t="s">
        <v>20</v>
      </c>
      <c r="K11" s="73">
        <v>23408000000</v>
      </c>
      <c r="L11" s="66">
        <v>0.04</v>
      </c>
      <c r="M11" s="170">
        <v>15045708844</v>
      </c>
      <c r="N11" s="170">
        <f>6129506230+46123237</f>
        <v>6175629467</v>
      </c>
      <c r="O11" s="170">
        <v>6134552685</v>
      </c>
      <c r="P11" s="170">
        <v>17677518092</v>
      </c>
      <c r="Q11" s="120">
        <f>+SUM(M11:P11)/K11</f>
        <v>1.923846936431989</v>
      </c>
      <c r="R11" s="91">
        <f t="shared" ref="R11:R18" si="0">IF(Q11&lt;=100%,Q11*L11,L11)</f>
        <v>0.04</v>
      </c>
      <c r="S11" s="92">
        <f t="shared" ref="S11:S18" si="1">(R11/$D$23)*100</f>
        <v>0.23529411764705885</v>
      </c>
      <c r="T11" s="193" t="s">
        <v>372</v>
      </c>
      <c r="U11" s="193" t="s">
        <v>514</v>
      </c>
      <c r="V11" s="193" t="s">
        <v>589</v>
      </c>
      <c r="W11" s="193" t="s">
        <v>691</v>
      </c>
    </row>
    <row r="12" spans="1:23" ht="70.5" customHeight="1" x14ac:dyDescent="0.2">
      <c r="A12" s="280"/>
      <c r="B12" s="249"/>
      <c r="C12" s="285"/>
      <c r="D12" s="284"/>
      <c r="E12" s="251"/>
      <c r="F12" s="63" t="s">
        <v>144</v>
      </c>
      <c r="G12" s="63" t="s">
        <v>145</v>
      </c>
      <c r="H12" s="99" t="s">
        <v>31</v>
      </c>
      <c r="I12" s="63" t="s">
        <v>146</v>
      </c>
      <c r="J12" s="99" t="s">
        <v>20</v>
      </c>
      <c r="K12" s="82">
        <v>0.4</v>
      </c>
      <c r="L12" s="64">
        <v>0.04</v>
      </c>
      <c r="M12" s="168">
        <v>0.1</v>
      </c>
      <c r="N12" s="168">
        <v>0.1</v>
      </c>
      <c r="O12" s="168">
        <v>0.1</v>
      </c>
      <c r="P12" s="168">
        <v>0.1</v>
      </c>
      <c r="Q12" s="108">
        <f>MAX(M12:P12)/K12</f>
        <v>0.25</v>
      </c>
      <c r="R12" s="42">
        <f t="shared" si="0"/>
        <v>0.01</v>
      </c>
      <c r="S12" s="92">
        <f t="shared" si="1"/>
        <v>5.8823529411764712E-2</v>
      </c>
      <c r="T12" s="194" t="s">
        <v>520</v>
      </c>
      <c r="U12" s="194" t="s">
        <v>520</v>
      </c>
      <c r="V12" s="194" t="s">
        <v>520</v>
      </c>
      <c r="W12" s="194" t="s">
        <v>520</v>
      </c>
    </row>
    <row r="13" spans="1:23" ht="70.5" customHeight="1" x14ac:dyDescent="0.2">
      <c r="A13" s="280"/>
      <c r="B13" s="249"/>
      <c r="C13" s="285"/>
      <c r="D13" s="284"/>
      <c r="E13" s="251"/>
      <c r="F13" s="122" t="s">
        <v>147</v>
      </c>
      <c r="G13" s="122" t="s">
        <v>148</v>
      </c>
      <c r="H13" s="122" t="s">
        <v>24</v>
      </c>
      <c r="I13" s="122" t="s">
        <v>200</v>
      </c>
      <c r="J13" s="122" t="s">
        <v>20</v>
      </c>
      <c r="K13" s="82">
        <v>0.8</v>
      </c>
      <c r="L13" s="147">
        <v>0.01</v>
      </c>
      <c r="M13" s="82">
        <v>0</v>
      </c>
      <c r="N13" s="168">
        <v>0</v>
      </c>
      <c r="O13" s="168">
        <v>0</v>
      </c>
      <c r="P13" s="168">
        <v>0</v>
      </c>
      <c r="Q13" s="108">
        <f>MAX(M13:P13)/K13</f>
        <v>0</v>
      </c>
      <c r="R13" s="147">
        <f t="shared" si="0"/>
        <v>0</v>
      </c>
      <c r="S13" s="92">
        <f t="shared" si="1"/>
        <v>0</v>
      </c>
      <c r="T13" s="194" t="s">
        <v>373</v>
      </c>
      <c r="U13" s="194" t="s">
        <v>373</v>
      </c>
      <c r="V13" s="194" t="s">
        <v>373</v>
      </c>
      <c r="W13" s="194" t="s">
        <v>373</v>
      </c>
    </row>
    <row r="14" spans="1:23" ht="174" customHeight="1" x14ac:dyDescent="0.2">
      <c r="A14" s="280"/>
      <c r="B14" s="249"/>
      <c r="C14" s="285"/>
      <c r="D14" s="284"/>
      <c r="E14" s="251"/>
      <c r="F14" s="122" t="s">
        <v>149</v>
      </c>
      <c r="G14" s="122" t="s">
        <v>198</v>
      </c>
      <c r="H14" s="122" t="s">
        <v>24</v>
      </c>
      <c r="I14" s="145" t="s">
        <v>150</v>
      </c>
      <c r="J14" s="122" t="s">
        <v>20</v>
      </c>
      <c r="K14" s="73">
        <v>192000000</v>
      </c>
      <c r="L14" s="147">
        <v>0.03</v>
      </c>
      <c r="M14" s="160">
        <v>31921462</v>
      </c>
      <c r="N14" s="160">
        <v>42520000</v>
      </c>
      <c r="O14" s="160">
        <v>42819467</v>
      </c>
      <c r="P14" s="160">
        <v>16053520</v>
      </c>
      <c r="Q14" s="108">
        <f>SUM(M14:P14)/K14</f>
        <v>0.69434608854166668</v>
      </c>
      <c r="R14" s="147">
        <f t="shared" si="0"/>
        <v>2.083038265625E-2</v>
      </c>
      <c r="S14" s="92">
        <f t="shared" si="1"/>
        <v>0.12253166268382354</v>
      </c>
      <c r="T14" s="194" t="s">
        <v>374</v>
      </c>
      <c r="U14" s="194" t="s">
        <v>515</v>
      </c>
      <c r="V14" s="194" t="s">
        <v>590</v>
      </c>
      <c r="W14" s="194" t="s">
        <v>692</v>
      </c>
    </row>
    <row r="15" spans="1:23" ht="207.75" customHeight="1" x14ac:dyDescent="0.2">
      <c r="A15" s="280"/>
      <c r="B15" s="249"/>
      <c r="C15" s="285"/>
      <c r="D15" s="284"/>
      <c r="E15" s="251"/>
      <c r="F15" s="122" t="s">
        <v>151</v>
      </c>
      <c r="G15" s="122" t="s">
        <v>254</v>
      </c>
      <c r="H15" s="122" t="s">
        <v>24</v>
      </c>
      <c r="I15" s="145" t="s">
        <v>255</v>
      </c>
      <c r="J15" s="122" t="s">
        <v>20</v>
      </c>
      <c r="K15" s="73">
        <v>100000000</v>
      </c>
      <c r="L15" s="147">
        <v>0.02</v>
      </c>
      <c r="M15" s="160">
        <f>4500000+30764535</f>
        <v>35264535</v>
      </c>
      <c r="N15" s="160">
        <v>46123337</v>
      </c>
      <c r="O15" s="160">
        <v>44416134</v>
      </c>
      <c r="P15" s="160">
        <v>47221512</v>
      </c>
      <c r="Q15" s="108">
        <f>SUM(M15:P15)/K15</f>
        <v>1.7302551799999999</v>
      </c>
      <c r="R15" s="147">
        <f t="shared" si="0"/>
        <v>0.02</v>
      </c>
      <c r="S15" s="92">
        <f t="shared" si="1"/>
        <v>0.11764705882352942</v>
      </c>
      <c r="T15" s="165" t="s">
        <v>375</v>
      </c>
      <c r="U15" s="165" t="s">
        <v>516</v>
      </c>
      <c r="V15" s="165" t="s">
        <v>591</v>
      </c>
      <c r="W15" s="165" t="s">
        <v>693</v>
      </c>
    </row>
    <row r="16" spans="1:23" ht="82.5" customHeight="1" x14ac:dyDescent="0.2">
      <c r="A16" s="280"/>
      <c r="B16" s="249"/>
      <c r="C16" s="248" t="s">
        <v>240</v>
      </c>
      <c r="D16" s="277">
        <f>SUM(L16:L18)</f>
        <v>0.03</v>
      </c>
      <c r="E16" s="251"/>
      <c r="F16" s="122" t="s">
        <v>248</v>
      </c>
      <c r="G16" s="122" t="s">
        <v>250</v>
      </c>
      <c r="H16" s="122" t="s">
        <v>24</v>
      </c>
      <c r="I16" s="145" t="s">
        <v>251</v>
      </c>
      <c r="J16" s="122" t="s">
        <v>20</v>
      </c>
      <c r="K16" s="73">
        <v>5000000000</v>
      </c>
      <c r="L16" s="147">
        <v>0.01</v>
      </c>
      <c r="M16" s="160">
        <v>142807633</v>
      </c>
      <c r="N16" s="160">
        <v>1165844921</v>
      </c>
      <c r="O16" s="160">
        <v>1751699290</v>
      </c>
      <c r="P16" s="160">
        <v>2040998044</v>
      </c>
      <c r="Q16" s="108">
        <f>SUM(M16:P16)/K16</f>
        <v>1.0202699775999999</v>
      </c>
      <c r="R16" s="147">
        <f t="shared" si="0"/>
        <v>0.01</v>
      </c>
      <c r="S16" s="92">
        <f t="shared" si="1"/>
        <v>5.8823529411764712E-2</v>
      </c>
      <c r="T16" s="165" t="s">
        <v>376</v>
      </c>
      <c r="U16" s="165" t="s">
        <v>517</v>
      </c>
      <c r="V16" s="165" t="s">
        <v>592</v>
      </c>
      <c r="W16" s="165" t="s">
        <v>694</v>
      </c>
    </row>
    <row r="17" spans="1:23" ht="225.75" customHeight="1" x14ac:dyDescent="0.2">
      <c r="A17" s="280"/>
      <c r="B17" s="249"/>
      <c r="C17" s="249"/>
      <c r="D17" s="277"/>
      <c r="E17" s="251"/>
      <c r="F17" s="122" t="s">
        <v>249</v>
      </c>
      <c r="G17" s="122" t="s">
        <v>252</v>
      </c>
      <c r="H17" s="122" t="s">
        <v>24</v>
      </c>
      <c r="I17" s="145" t="s">
        <v>253</v>
      </c>
      <c r="J17" s="122" t="s">
        <v>20</v>
      </c>
      <c r="K17" s="73">
        <v>1300000000</v>
      </c>
      <c r="L17" s="147">
        <v>0.01</v>
      </c>
      <c r="M17" s="160">
        <v>165040602</v>
      </c>
      <c r="N17" s="160">
        <v>1002258362</v>
      </c>
      <c r="O17" s="160">
        <v>279315383</v>
      </c>
      <c r="P17" s="160">
        <v>583881338</v>
      </c>
      <c r="Q17" s="83">
        <f>SUM(M17:P17)/K17</f>
        <v>1.5619197576923076</v>
      </c>
      <c r="R17" s="147">
        <f t="shared" si="0"/>
        <v>0.01</v>
      </c>
      <c r="S17" s="92">
        <f t="shared" si="1"/>
        <v>5.8823529411764712E-2</v>
      </c>
      <c r="T17" s="175" t="s">
        <v>377</v>
      </c>
      <c r="U17" s="175" t="s">
        <v>518</v>
      </c>
      <c r="V17" s="175" t="s">
        <v>593</v>
      </c>
      <c r="W17" s="175" t="s">
        <v>695</v>
      </c>
    </row>
    <row r="18" spans="1:23" ht="156.75" customHeight="1" x14ac:dyDescent="0.2">
      <c r="A18" s="280"/>
      <c r="B18" s="249"/>
      <c r="C18" s="249"/>
      <c r="D18" s="277"/>
      <c r="E18" s="251"/>
      <c r="F18" s="122" t="s">
        <v>256</v>
      </c>
      <c r="G18" s="122" t="s">
        <v>294</v>
      </c>
      <c r="H18" s="122" t="s">
        <v>24</v>
      </c>
      <c r="I18" s="145" t="s">
        <v>295</v>
      </c>
      <c r="J18" s="122" t="s">
        <v>20</v>
      </c>
      <c r="K18" s="52">
        <v>500</v>
      </c>
      <c r="L18" s="147">
        <v>0.01</v>
      </c>
      <c r="M18" s="156">
        <v>190</v>
      </c>
      <c r="N18" s="156">
        <f>74+85</f>
        <v>159</v>
      </c>
      <c r="O18" s="156">
        <v>58</v>
      </c>
      <c r="P18" s="156">
        <v>0</v>
      </c>
      <c r="Q18" s="83">
        <f>SUM(M18:P18)/K18</f>
        <v>0.81399999999999995</v>
      </c>
      <c r="R18" s="147">
        <f t="shared" si="0"/>
        <v>8.1399999999999997E-3</v>
      </c>
      <c r="S18" s="92">
        <f t="shared" si="1"/>
        <v>4.7882352941176466E-2</v>
      </c>
      <c r="T18" s="175" t="s">
        <v>524</v>
      </c>
      <c r="U18" s="165" t="s">
        <v>519</v>
      </c>
      <c r="V18" s="165" t="s">
        <v>594</v>
      </c>
      <c r="W18" s="165" t="s">
        <v>696</v>
      </c>
    </row>
    <row r="19" spans="1:23" s="9" customFormat="1" ht="17.25" customHeight="1" x14ac:dyDescent="0.2">
      <c r="A19" s="274" t="s">
        <v>8</v>
      </c>
      <c r="B19" s="274"/>
      <c r="C19" s="274"/>
      <c r="D19" s="274"/>
      <c r="E19" s="274"/>
      <c r="F19" s="274"/>
      <c r="G19" s="274"/>
      <c r="H19" s="274"/>
      <c r="I19" s="274"/>
      <c r="J19" s="274"/>
      <c r="K19" s="274"/>
      <c r="L19" s="274"/>
      <c r="M19" s="274"/>
      <c r="N19" s="274"/>
      <c r="O19" s="274"/>
      <c r="P19" s="274"/>
      <c r="Q19" s="274"/>
      <c r="R19" s="274"/>
      <c r="S19" s="137">
        <f>SUM(S11:S18)</f>
        <v>0.69982578033088239</v>
      </c>
      <c r="T19" s="137"/>
      <c r="U19" s="137"/>
      <c r="V19" s="137"/>
      <c r="W19" s="132"/>
    </row>
    <row r="20" spans="1:23" s="12" customFormat="1" ht="12.75" x14ac:dyDescent="0.2"/>
    <row r="21" spans="1:23" s="12" customFormat="1" ht="36" x14ac:dyDescent="0.2">
      <c r="D21" s="54"/>
      <c r="K21" s="62"/>
      <c r="W21" s="46" t="s">
        <v>195</v>
      </c>
    </row>
    <row r="22" spans="1:23" s="12" customFormat="1" ht="26.25" customHeight="1" x14ac:dyDescent="0.2">
      <c r="D22" s="54">
        <f>SUM(D11:D18)</f>
        <v>0.16999999999999998</v>
      </c>
    </row>
    <row r="23" spans="1:23" s="12" customFormat="1" ht="12.75" hidden="1" x14ac:dyDescent="0.2">
      <c r="D23" s="12">
        <f>+D22*100</f>
        <v>17</v>
      </c>
    </row>
    <row r="24" spans="1:23" s="12" customFormat="1" ht="46.5" customHeight="1" x14ac:dyDescent="0.2">
      <c r="B24" s="13"/>
      <c r="C24" s="13"/>
      <c r="D24" s="13"/>
      <c r="E24" s="13"/>
      <c r="F24" s="13"/>
      <c r="G24" s="13"/>
      <c r="H24" s="13"/>
      <c r="I24" s="13"/>
      <c r="J24" s="13"/>
      <c r="K24" s="13"/>
      <c r="L24" s="13"/>
      <c r="M24" s="13"/>
      <c r="N24" s="13"/>
      <c r="O24" s="13"/>
      <c r="P24" s="13"/>
      <c r="Q24" s="13"/>
      <c r="R24" s="13"/>
      <c r="S24" s="13"/>
      <c r="T24" s="13"/>
      <c r="U24" s="13"/>
      <c r="V24" s="13"/>
    </row>
    <row r="25" spans="1:23" s="12" customFormat="1" ht="16.5" customHeight="1" x14ac:dyDescent="0.2">
      <c r="B25" s="13"/>
      <c r="C25" s="13"/>
      <c r="D25" s="13"/>
      <c r="E25" s="13"/>
      <c r="F25" s="13"/>
      <c r="G25" s="13"/>
      <c r="H25" s="13"/>
      <c r="I25" s="13"/>
      <c r="J25" s="13"/>
      <c r="K25" s="13"/>
      <c r="L25" s="13"/>
      <c r="M25" s="13"/>
      <c r="N25" s="13"/>
      <c r="O25" s="13"/>
      <c r="P25" s="13"/>
      <c r="Q25" s="13"/>
      <c r="R25" s="13"/>
      <c r="S25" s="13"/>
      <c r="T25" s="13"/>
      <c r="U25" s="13"/>
      <c r="V25" s="13"/>
    </row>
    <row r="26" spans="1:23" s="12" customFormat="1" ht="12.75" hidden="1" x14ac:dyDescent="0.2">
      <c r="B26" s="13"/>
      <c r="C26" s="13"/>
      <c r="D26" s="13"/>
      <c r="E26" s="13"/>
      <c r="F26" s="13"/>
      <c r="G26" s="13"/>
      <c r="H26" s="13"/>
      <c r="I26" s="13"/>
      <c r="J26" s="13"/>
      <c r="K26" s="13"/>
      <c r="L26" s="13"/>
      <c r="M26" s="13"/>
      <c r="N26" s="13"/>
      <c r="O26" s="13"/>
      <c r="P26" s="13"/>
      <c r="Q26" s="13"/>
      <c r="R26" s="13"/>
      <c r="S26" s="13"/>
      <c r="T26" s="13"/>
      <c r="U26" s="13"/>
      <c r="V26" s="13"/>
    </row>
    <row r="27" spans="1:23" s="12" customFormat="1" ht="12.75" hidden="1" x14ac:dyDescent="0.2">
      <c r="B27" s="13"/>
      <c r="C27" s="13"/>
      <c r="D27" s="13"/>
      <c r="E27" s="13"/>
      <c r="F27" s="13"/>
      <c r="G27" s="13"/>
      <c r="H27" s="13"/>
      <c r="I27" s="13"/>
      <c r="J27" s="13"/>
      <c r="K27" s="13"/>
      <c r="L27" s="13"/>
      <c r="M27" s="13"/>
      <c r="N27" s="13"/>
      <c r="O27" s="13"/>
      <c r="P27" s="13"/>
      <c r="Q27" s="13"/>
      <c r="R27" s="13"/>
      <c r="S27" s="13"/>
      <c r="T27" s="13"/>
      <c r="U27" s="13"/>
      <c r="V27" s="13"/>
    </row>
    <row r="28" spans="1:23" s="12" customFormat="1" ht="12.75" hidden="1" x14ac:dyDescent="0.2">
      <c r="B28" s="13"/>
      <c r="C28" s="13"/>
      <c r="D28" s="13"/>
      <c r="E28" s="13"/>
      <c r="F28" s="13"/>
      <c r="G28" s="13"/>
      <c r="H28" s="13"/>
      <c r="I28" s="13"/>
      <c r="J28" s="13"/>
      <c r="K28" s="13"/>
      <c r="L28" s="13"/>
      <c r="M28" s="13"/>
      <c r="N28" s="13"/>
      <c r="O28" s="13"/>
      <c r="P28" s="13"/>
      <c r="Q28" s="13"/>
      <c r="R28" s="13"/>
      <c r="S28" s="13"/>
      <c r="T28" s="13"/>
      <c r="U28" s="13"/>
      <c r="V28" s="13"/>
    </row>
    <row r="29" spans="1:23" s="12" customFormat="1" ht="12.75" hidden="1" x14ac:dyDescent="0.2">
      <c r="B29" s="13"/>
      <c r="C29" s="13"/>
      <c r="D29" s="13"/>
      <c r="E29" s="13"/>
      <c r="F29" s="13"/>
      <c r="G29" s="13"/>
      <c r="H29" s="13"/>
      <c r="I29" s="13"/>
      <c r="J29" s="13"/>
      <c r="K29" s="13"/>
      <c r="L29" s="13"/>
      <c r="M29" s="13"/>
      <c r="N29" s="13"/>
      <c r="O29" s="13"/>
      <c r="P29" s="13"/>
      <c r="Q29" s="13"/>
      <c r="R29" s="13"/>
      <c r="S29" s="13"/>
      <c r="T29" s="13"/>
      <c r="U29" s="13"/>
      <c r="V29" s="13"/>
    </row>
    <row r="30" spans="1:23" s="12" customFormat="1" ht="12.75" hidden="1" x14ac:dyDescent="0.2"/>
    <row r="31" spans="1:23" s="12" customFormat="1" ht="12.75" hidden="1" x14ac:dyDescent="0.2"/>
    <row r="32" spans="1:23" s="12" customFormat="1" ht="12.75" hidden="1" x14ac:dyDescent="0.2"/>
    <row r="33" s="12" customFormat="1" ht="12.75" hidden="1" x14ac:dyDescent="0.2"/>
    <row r="34" s="12" customFormat="1" ht="12.75" hidden="1" x14ac:dyDescent="0.2"/>
    <row r="35" s="12" customFormat="1" ht="12.75" hidden="1" x14ac:dyDescent="0.2"/>
    <row r="36" s="12" customFormat="1" ht="12.75" hidden="1" x14ac:dyDescent="0.2"/>
    <row r="37" s="12" customFormat="1" ht="12.75" hidden="1" x14ac:dyDescent="0.2"/>
    <row r="38" s="12" customFormat="1" ht="12.75" hidden="1" x14ac:dyDescent="0.2"/>
    <row r="39" s="12" customFormat="1" ht="12.75" hidden="1" x14ac:dyDescent="0.2"/>
    <row r="40" s="12" customFormat="1" ht="12.75" hidden="1" x14ac:dyDescent="0.2"/>
    <row r="41" s="12" customFormat="1" ht="12.75" hidden="1" x14ac:dyDescent="0.2"/>
    <row r="42" s="12" customFormat="1" ht="12.75" hidden="1" x14ac:dyDescent="0.2"/>
    <row r="43" s="12" customFormat="1" ht="12.75" hidden="1" x14ac:dyDescent="0.2"/>
    <row r="44" s="12" customFormat="1" ht="12.75" hidden="1" x14ac:dyDescent="0.2"/>
    <row r="45" s="12" customFormat="1" ht="12.75" hidden="1" x14ac:dyDescent="0.2"/>
    <row r="46" s="12" customFormat="1" ht="12.75" hidden="1" x14ac:dyDescent="0.2"/>
    <row r="47" s="12" customFormat="1" ht="12.75" hidden="1" x14ac:dyDescent="0.2"/>
    <row r="48" s="12" customFormat="1" ht="12.75" hidden="1" x14ac:dyDescent="0.2"/>
    <row r="49" s="12" customFormat="1" ht="12.75" hidden="1" x14ac:dyDescent="0.2"/>
    <row r="50" s="12" customFormat="1" ht="12.75" hidden="1" x14ac:dyDescent="0.2"/>
    <row r="51" s="12" customFormat="1" ht="12.75" hidden="1" x14ac:dyDescent="0.2"/>
    <row r="52" s="12" customFormat="1" ht="12.75" hidden="1" x14ac:dyDescent="0.2"/>
    <row r="53" s="12" customFormat="1" ht="12.75" hidden="1" x14ac:dyDescent="0.2"/>
    <row r="54" s="12" customFormat="1" ht="12.75" hidden="1" x14ac:dyDescent="0.2"/>
    <row r="55" s="12" customFormat="1" ht="12.75" hidden="1" x14ac:dyDescent="0.2"/>
    <row r="56" s="12" customFormat="1" ht="12.75" hidden="1" x14ac:dyDescent="0.2"/>
    <row r="57" s="12" customFormat="1" ht="12.75" hidden="1" x14ac:dyDescent="0.2"/>
    <row r="58" s="12" customFormat="1" ht="12.75" hidden="1" x14ac:dyDescent="0.2"/>
    <row r="59" s="12" customFormat="1" ht="12.75" hidden="1" x14ac:dyDescent="0.2"/>
    <row r="60" s="12" customFormat="1" ht="12.75" hidden="1" x14ac:dyDescent="0.2"/>
    <row r="61" s="12" customFormat="1" ht="12.75" hidden="1" x14ac:dyDescent="0.2"/>
    <row r="62" s="12" customFormat="1" ht="12.75" hidden="1" x14ac:dyDescent="0.2"/>
    <row r="63" s="12" customFormat="1" ht="12.75" hidden="1" x14ac:dyDescent="0.2"/>
    <row r="64" s="12" customFormat="1" ht="12.75" hidden="1" x14ac:dyDescent="0.2"/>
  </sheetData>
  <mergeCells count="35">
    <mergeCell ref="A7:W7"/>
    <mergeCell ref="A1:D3"/>
    <mergeCell ref="E1:W3"/>
    <mergeCell ref="A4:W4"/>
    <mergeCell ref="A5:W5"/>
    <mergeCell ref="A6:W6"/>
    <mergeCell ref="C16:C18"/>
    <mergeCell ref="D16:D18"/>
    <mergeCell ref="E11:E18"/>
    <mergeCell ref="W9:W10"/>
    <mergeCell ref="L9:L10"/>
    <mergeCell ref="Q9:Q10"/>
    <mergeCell ref="M9:M10"/>
    <mergeCell ref="N9:N10"/>
    <mergeCell ref="T9:T10"/>
    <mergeCell ref="O9:O10"/>
    <mergeCell ref="U9:U10"/>
    <mergeCell ref="V9:V10"/>
    <mergeCell ref="P9:P10"/>
    <mergeCell ref="T8:W8"/>
    <mergeCell ref="A19:R19"/>
    <mergeCell ref="A11:A18"/>
    <mergeCell ref="A8:L8"/>
    <mergeCell ref="B11:B18"/>
    <mergeCell ref="C9:C10"/>
    <mergeCell ref="A9:A10"/>
    <mergeCell ref="B9:B10"/>
    <mergeCell ref="D9:D10"/>
    <mergeCell ref="R9:R10"/>
    <mergeCell ref="M8:S8"/>
    <mergeCell ref="S9:S10"/>
    <mergeCell ref="E9:E10"/>
    <mergeCell ref="F9:K9"/>
    <mergeCell ref="D11:D15"/>
    <mergeCell ref="C11:C15"/>
  </mergeCells>
  <pageMargins left="0.7" right="0.7" top="0.75" bottom="0.75" header="0.3" footer="0.3"/>
  <pageSetup orientation="portrait" horizontalDpi="4294967292" verticalDpi="4294967292" r:id="rId1"/>
  <ignoredErrors>
    <ignoredError sqref="D11 D16"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7"/>
  <sheetViews>
    <sheetView showGridLines="0" topLeftCell="P20" zoomScale="70" zoomScaleNormal="70" zoomScalePageLayoutView="70" workbookViewId="0">
      <selection activeCell="V21" sqref="V21"/>
    </sheetView>
  </sheetViews>
  <sheetFormatPr baseColWidth="10" defaultColWidth="10.85546875" defaultRowHeight="12.75" x14ac:dyDescent="0.2"/>
  <cols>
    <col min="1" max="1" width="19.85546875" style="9" customWidth="1"/>
    <col min="2" max="3" width="20" style="9" customWidth="1"/>
    <col min="4" max="4" width="10" style="9" customWidth="1"/>
    <col min="5" max="5" width="14.140625" style="9" customWidth="1"/>
    <col min="6" max="6" width="22.5703125" style="9" customWidth="1"/>
    <col min="7" max="7" width="31.5703125" style="77" customWidth="1"/>
    <col min="8" max="8" width="12.28515625" style="9" customWidth="1"/>
    <col min="9" max="9" width="30.42578125" style="9" customWidth="1"/>
    <col min="10" max="10" width="13.5703125" style="77" bestFit="1" customWidth="1"/>
    <col min="11" max="11" width="13.7109375" style="77" customWidth="1"/>
    <col min="12" max="12" width="11" style="17" customWidth="1"/>
    <col min="13" max="16" width="14.7109375" style="17" customWidth="1"/>
    <col min="17" max="17" width="16.42578125" style="9" customWidth="1"/>
    <col min="18" max="18" width="14.85546875" style="9" customWidth="1"/>
    <col min="19" max="19" width="14.140625" style="9" customWidth="1"/>
    <col min="20" max="20" width="44.42578125" style="9" customWidth="1"/>
    <col min="21" max="22" width="50" style="9" customWidth="1"/>
    <col min="23" max="23" width="52.140625" style="9" customWidth="1"/>
    <col min="24" max="16384" width="10.85546875" style="9"/>
  </cols>
  <sheetData>
    <row r="1" spans="1:23" ht="25.5" customHeight="1" x14ac:dyDescent="0.2">
      <c r="A1" s="255"/>
      <c r="B1" s="255"/>
      <c r="C1" s="255"/>
      <c r="D1" s="255"/>
      <c r="E1" s="291" t="s">
        <v>199</v>
      </c>
      <c r="F1" s="291"/>
      <c r="G1" s="291"/>
      <c r="H1" s="291"/>
      <c r="I1" s="291"/>
      <c r="J1" s="291"/>
      <c r="K1" s="291"/>
      <c r="L1" s="291"/>
      <c r="M1" s="291"/>
      <c r="N1" s="291"/>
      <c r="O1" s="291"/>
      <c r="P1" s="291"/>
      <c r="Q1" s="291"/>
      <c r="R1" s="291"/>
      <c r="S1" s="291"/>
      <c r="T1" s="291"/>
      <c r="U1" s="291"/>
      <c r="V1" s="291"/>
      <c r="W1" s="292"/>
    </row>
    <row r="2" spans="1:23" ht="18.75" customHeight="1" x14ac:dyDescent="0.2">
      <c r="A2" s="255"/>
      <c r="B2" s="255"/>
      <c r="C2" s="255"/>
      <c r="D2" s="255"/>
      <c r="E2" s="293"/>
      <c r="F2" s="293"/>
      <c r="G2" s="293"/>
      <c r="H2" s="293"/>
      <c r="I2" s="293"/>
      <c r="J2" s="293"/>
      <c r="K2" s="293"/>
      <c r="L2" s="293"/>
      <c r="M2" s="293"/>
      <c r="N2" s="293"/>
      <c r="O2" s="293"/>
      <c r="P2" s="293"/>
      <c r="Q2" s="293"/>
      <c r="R2" s="293"/>
      <c r="S2" s="293"/>
      <c r="T2" s="293"/>
      <c r="U2" s="293"/>
      <c r="V2" s="293"/>
      <c r="W2" s="294"/>
    </row>
    <row r="3" spans="1:23" ht="13.5" customHeight="1" x14ac:dyDescent="0.2">
      <c r="A3" s="255"/>
      <c r="B3" s="255"/>
      <c r="C3" s="255"/>
      <c r="D3" s="255"/>
      <c r="E3" s="295"/>
      <c r="F3" s="295"/>
      <c r="G3" s="295"/>
      <c r="H3" s="295"/>
      <c r="I3" s="295"/>
      <c r="J3" s="295"/>
      <c r="K3" s="295"/>
      <c r="L3" s="295"/>
      <c r="M3" s="295"/>
      <c r="N3" s="295"/>
      <c r="O3" s="295"/>
      <c r="P3" s="295"/>
      <c r="Q3" s="295"/>
      <c r="R3" s="295"/>
      <c r="S3" s="295"/>
      <c r="T3" s="295"/>
      <c r="U3" s="295"/>
      <c r="V3" s="295"/>
      <c r="W3" s="296"/>
    </row>
    <row r="4" spans="1:23" ht="15.75" customHeight="1" x14ac:dyDescent="0.2">
      <c r="A4" s="257" t="s">
        <v>244</v>
      </c>
      <c r="B4" s="257"/>
      <c r="C4" s="257"/>
      <c r="D4" s="257"/>
      <c r="E4" s="257"/>
      <c r="F4" s="257"/>
      <c r="G4" s="257"/>
      <c r="H4" s="257"/>
      <c r="I4" s="257"/>
      <c r="J4" s="257"/>
      <c r="K4" s="257"/>
      <c r="L4" s="257"/>
      <c r="M4" s="257"/>
      <c r="N4" s="257"/>
      <c r="O4" s="257"/>
      <c r="P4" s="257"/>
      <c r="Q4" s="257"/>
      <c r="R4" s="257"/>
      <c r="S4" s="257"/>
      <c r="T4" s="257"/>
      <c r="U4" s="257"/>
      <c r="V4" s="257"/>
      <c r="W4" s="257"/>
    </row>
    <row r="5" spans="1:23" ht="15" customHeight="1" x14ac:dyDescent="0.2">
      <c r="A5" s="257" t="s">
        <v>239</v>
      </c>
      <c r="B5" s="257"/>
      <c r="C5" s="257"/>
      <c r="D5" s="257"/>
      <c r="E5" s="257"/>
      <c r="F5" s="257"/>
      <c r="G5" s="257"/>
      <c r="H5" s="257"/>
      <c r="I5" s="257"/>
      <c r="J5" s="257"/>
      <c r="K5" s="257"/>
      <c r="L5" s="257"/>
      <c r="M5" s="257"/>
      <c r="N5" s="257"/>
      <c r="O5" s="257"/>
      <c r="P5" s="257"/>
      <c r="Q5" s="257"/>
      <c r="R5" s="257"/>
      <c r="S5" s="257"/>
      <c r="T5" s="257"/>
      <c r="U5" s="257"/>
      <c r="V5" s="257"/>
      <c r="W5" s="257"/>
    </row>
    <row r="6" spans="1:23" x14ac:dyDescent="0.2">
      <c r="A6" s="257" t="s">
        <v>292</v>
      </c>
      <c r="B6" s="257"/>
      <c r="C6" s="257"/>
      <c r="D6" s="257"/>
      <c r="E6" s="257"/>
      <c r="F6" s="257"/>
      <c r="G6" s="257"/>
      <c r="H6" s="257"/>
      <c r="I6" s="257"/>
      <c r="J6" s="257"/>
      <c r="K6" s="257"/>
      <c r="L6" s="257"/>
      <c r="M6" s="257"/>
      <c r="N6" s="257"/>
      <c r="O6" s="257"/>
      <c r="P6" s="257"/>
      <c r="Q6" s="257"/>
      <c r="R6" s="257"/>
      <c r="S6" s="257"/>
      <c r="T6" s="257"/>
      <c r="U6" s="257"/>
      <c r="V6" s="257"/>
      <c r="W6" s="257"/>
    </row>
    <row r="7" spans="1:23" ht="15.75" customHeight="1" x14ac:dyDescent="0.2">
      <c r="A7" s="255"/>
      <c r="B7" s="255"/>
      <c r="C7" s="255"/>
      <c r="D7" s="255"/>
      <c r="E7" s="255"/>
      <c r="F7" s="255"/>
      <c r="G7" s="255"/>
      <c r="H7" s="255"/>
      <c r="I7" s="255"/>
      <c r="J7" s="255"/>
      <c r="K7" s="255"/>
      <c r="L7" s="255"/>
      <c r="M7" s="255"/>
      <c r="N7" s="255"/>
      <c r="O7" s="255"/>
      <c r="P7" s="255"/>
      <c r="Q7" s="255"/>
      <c r="R7" s="255"/>
      <c r="S7" s="255"/>
      <c r="T7" s="255"/>
      <c r="U7" s="255"/>
      <c r="V7" s="255"/>
      <c r="W7" s="255"/>
    </row>
    <row r="8" spans="1:23" ht="12.75" customHeight="1" x14ac:dyDescent="0.2">
      <c r="A8" s="256" t="s">
        <v>1</v>
      </c>
      <c r="B8" s="256"/>
      <c r="C8" s="256"/>
      <c r="D8" s="256"/>
      <c r="E8" s="256"/>
      <c r="F8" s="256"/>
      <c r="G8" s="256"/>
      <c r="H8" s="256"/>
      <c r="I8" s="256"/>
      <c r="J8" s="256"/>
      <c r="K8" s="256"/>
      <c r="L8" s="256"/>
      <c r="M8" s="240" t="s">
        <v>2</v>
      </c>
      <c r="N8" s="240"/>
      <c r="O8" s="240"/>
      <c r="P8" s="240"/>
      <c r="Q8" s="240"/>
      <c r="R8" s="240"/>
      <c r="S8" s="241"/>
      <c r="T8" s="301" t="s">
        <v>234</v>
      </c>
      <c r="U8" s="302"/>
      <c r="V8" s="302"/>
      <c r="W8" s="303"/>
    </row>
    <row r="9" spans="1:23" ht="12.75" customHeight="1" x14ac:dyDescent="0.2">
      <c r="A9" s="243" t="s">
        <v>60</v>
      </c>
      <c r="B9" s="243" t="s">
        <v>76</v>
      </c>
      <c r="C9" s="281" t="s">
        <v>141</v>
      </c>
      <c r="D9" s="242" t="s">
        <v>3</v>
      </c>
      <c r="E9" s="243" t="s">
        <v>4</v>
      </c>
      <c r="F9" s="297" t="s">
        <v>26</v>
      </c>
      <c r="G9" s="297"/>
      <c r="H9" s="297"/>
      <c r="I9" s="297"/>
      <c r="J9" s="297"/>
      <c r="K9" s="297"/>
      <c r="L9" s="242" t="s">
        <v>3</v>
      </c>
      <c r="M9" s="244" t="s">
        <v>448</v>
      </c>
      <c r="N9" s="244" t="s">
        <v>449</v>
      </c>
      <c r="O9" s="244" t="s">
        <v>533</v>
      </c>
      <c r="P9" s="244" t="s">
        <v>618</v>
      </c>
      <c r="Q9" s="242" t="s">
        <v>80</v>
      </c>
      <c r="R9" s="242" t="s">
        <v>5</v>
      </c>
      <c r="S9" s="242" t="s">
        <v>6</v>
      </c>
      <c r="T9" s="299" t="s">
        <v>450</v>
      </c>
      <c r="U9" s="299" t="s">
        <v>451</v>
      </c>
      <c r="V9" s="299" t="s">
        <v>534</v>
      </c>
      <c r="W9" s="299" t="s">
        <v>617</v>
      </c>
    </row>
    <row r="10" spans="1:23" ht="59.25" customHeight="1" x14ac:dyDescent="0.2">
      <c r="A10" s="243"/>
      <c r="B10" s="243"/>
      <c r="C10" s="282"/>
      <c r="D10" s="242"/>
      <c r="E10" s="243"/>
      <c r="F10" s="23" t="s">
        <v>28</v>
      </c>
      <c r="G10" s="70" t="s">
        <v>27</v>
      </c>
      <c r="H10" s="44" t="s">
        <v>29</v>
      </c>
      <c r="I10" s="23" t="s">
        <v>21</v>
      </c>
      <c r="J10" s="70" t="s">
        <v>30</v>
      </c>
      <c r="K10" s="23" t="s">
        <v>35</v>
      </c>
      <c r="L10" s="242"/>
      <c r="M10" s="244"/>
      <c r="N10" s="244"/>
      <c r="O10" s="244"/>
      <c r="P10" s="244"/>
      <c r="Q10" s="242"/>
      <c r="R10" s="242"/>
      <c r="S10" s="242"/>
      <c r="T10" s="300"/>
      <c r="U10" s="300"/>
      <c r="V10" s="300"/>
      <c r="W10" s="300"/>
    </row>
    <row r="11" spans="1:23" ht="81.75" customHeight="1" x14ac:dyDescent="0.2">
      <c r="A11" s="245" t="str">
        <f>'Plan de desarrollo'!B4</f>
        <v>5. Gobernanza y Gobernabilidad</v>
      </c>
      <c r="B11" s="248" t="s">
        <v>15</v>
      </c>
      <c r="C11" s="285" t="s">
        <v>88</v>
      </c>
      <c r="D11" s="283">
        <f>SUM(L11:L21)</f>
        <v>0.21999999999999997</v>
      </c>
      <c r="E11" s="250" t="s">
        <v>238</v>
      </c>
      <c r="F11" s="63" t="s">
        <v>89</v>
      </c>
      <c r="G11" s="99" t="s">
        <v>90</v>
      </c>
      <c r="H11" s="99" t="s">
        <v>24</v>
      </c>
      <c r="I11" s="63" t="s">
        <v>91</v>
      </c>
      <c r="J11" s="99" t="s">
        <v>20</v>
      </c>
      <c r="K11" s="102">
        <v>1400</v>
      </c>
      <c r="L11" s="88">
        <v>0.02</v>
      </c>
      <c r="M11" s="199">
        <v>746</v>
      </c>
      <c r="N11" s="203">
        <v>904</v>
      </c>
      <c r="O11" s="203">
        <v>558</v>
      </c>
      <c r="P11" s="203">
        <v>745</v>
      </c>
      <c r="Q11" s="163">
        <f>IFERROR(SUM(M11:P11)/K11,0)</f>
        <v>2.1092857142857144</v>
      </c>
      <c r="R11" s="66">
        <f t="shared" ref="R11:R48" si="0">IF(Q11&lt;=100%,Q11*L11,L11)</f>
        <v>0.02</v>
      </c>
      <c r="S11" s="64">
        <f t="shared" ref="S11:S28" si="1">(R11/$D$53)*100</f>
        <v>5.5710306406685242E-2</v>
      </c>
      <c r="T11" s="195" t="s">
        <v>411</v>
      </c>
      <c r="U11" s="195" t="s">
        <v>468</v>
      </c>
      <c r="V11" s="195" t="s">
        <v>572</v>
      </c>
      <c r="W11" s="195" t="s">
        <v>652</v>
      </c>
    </row>
    <row r="12" spans="1:23" ht="45" customHeight="1" x14ac:dyDescent="0.2">
      <c r="A12" s="246"/>
      <c r="B12" s="249"/>
      <c r="C12" s="285"/>
      <c r="D12" s="284"/>
      <c r="E12" s="251"/>
      <c r="F12" s="63" t="s">
        <v>92</v>
      </c>
      <c r="G12" s="63" t="s">
        <v>93</v>
      </c>
      <c r="H12" s="99" t="s">
        <v>22</v>
      </c>
      <c r="I12" s="63" t="s">
        <v>94</v>
      </c>
      <c r="J12" s="99" t="s">
        <v>20</v>
      </c>
      <c r="K12" s="101">
        <v>2</v>
      </c>
      <c r="L12" s="88">
        <v>0.02</v>
      </c>
      <c r="M12" s="200">
        <v>1.58</v>
      </c>
      <c r="N12" s="200">
        <v>1.75</v>
      </c>
      <c r="O12" s="200">
        <v>1.64</v>
      </c>
      <c r="P12" s="200">
        <v>1.68</v>
      </c>
      <c r="Q12" s="108">
        <f>IFERROR(AVERAGE(M12:P12)/K12,0)</f>
        <v>0.83124999999999993</v>
      </c>
      <c r="R12" s="64">
        <f t="shared" si="0"/>
        <v>1.6624999999999997E-2</v>
      </c>
      <c r="S12" s="107">
        <f t="shared" si="1"/>
        <v>4.6309192200557098E-2</v>
      </c>
      <c r="T12" s="195" t="s">
        <v>378</v>
      </c>
      <c r="U12" s="195" t="s">
        <v>469</v>
      </c>
      <c r="V12" s="195" t="s">
        <v>573</v>
      </c>
      <c r="W12" s="195" t="s">
        <v>653</v>
      </c>
    </row>
    <row r="13" spans="1:23" ht="76.5" x14ac:dyDescent="0.2">
      <c r="A13" s="246"/>
      <c r="B13" s="249"/>
      <c r="C13" s="285"/>
      <c r="D13" s="284"/>
      <c r="E13" s="251"/>
      <c r="F13" s="99" t="s">
        <v>95</v>
      </c>
      <c r="G13" s="99" t="s">
        <v>97</v>
      </c>
      <c r="H13" s="99" t="s">
        <v>24</v>
      </c>
      <c r="I13" s="99" t="s">
        <v>96</v>
      </c>
      <c r="J13" s="99" t="s">
        <v>20</v>
      </c>
      <c r="K13" s="102">
        <v>1700</v>
      </c>
      <c r="L13" s="88">
        <v>0.02</v>
      </c>
      <c r="M13" s="199">
        <v>767</v>
      </c>
      <c r="N13" s="199">
        <v>708</v>
      </c>
      <c r="O13" s="199">
        <v>731</v>
      </c>
      <c r="P13" s="199">
        <v>761</v>
      </c>
      <c r="Q13" s="108">
        <f>IFERROR(SUM(M13:P13)/K13,0)</f>
        <v>1.7452941176470589</v>
      </c>
      <c r="R13" s="42">
        <f t="shared" si="0"/>
        <v>0.02</v>
      </c>
      <c r="S13" s="107">
        <f t="shared" si="1"/>
        <v>5.5710306406685242E-2</v>
      </c>
      <c r="T13" s="195" t="s">
        <v>379</v>
      </c>
      <c r="U13" s="195" t="s">
        <v>470</v>
      </c>
      <c r="V13" s="195" t="s">
        <v>574</v>
      </c>
      <c r="W13" s="195" t="s">
        <v>654</v>
      </c>
    </row>
    <row r="14" spans="1:23" ht="140.25" x14ac:dyDescent="0.2">
      <c r="A14" s="246"/>
      <c r="B14" s="249"/>
      <c r="C14" s="285"/>
      <c r="D14" s="284"/>
      <c r="E14" s="251"/>
      <c r="F14" s="99" t="s">
        <v>98</v>
      </c>
      <c r="G14" s="99" t="s">
        <v>93</v>
      </c>
      <c r="H14" s="99" t="s">
        <v>22</v>
      </c>
      <c r="I14" s="99" t="s">
        <v>99</v>
      </c>
      <c r="J14" s="99" t="s">
        <v>20</v>
      </c>
      <c r="K14" s="101">
        <v>1.7</v>
      </c>
      <c r="L14" s="88">
        <v>0.02</v>
      </c>
      <c r="M14" s="200">
        <v>1.1200000000000001</v>
      </c>
      <c r="N14" s="200">
        <v>0.76</v>
      </c>
      <c r="O14" s="200">
        <v>1.17</v>
      </c>
      <c r="P14" s="200">
        <v>1.04</v>
      </c>
      <c r="Q14" s="108">
        <f>IFERROR(AVERAGE(M14:P14)/K14,0)</f>
        <v>0.60147058823529409</v>
      </c>
      <c r="R14" s="42">
        <f t="shared" si="0"/>
        <v>1.2029411764705882E-2</v>
      </c>
      <c r="S14" s="107">
        <f t="shared" si="1"/>
        <v>3.3508110765197448E-2</v>
      </c>
      <c r="T14" s="196" t="s">
        <v>402</v>
      </c>
      <c r="U14" s="196" t="s">
        <v>471</v>
      </c>
      <c r="V14" s="196" t="s">
        <v>575</v>
      </c>
      <c r="W14" s="196" t="s">
        <v>653</v>
      </c>
    </row>
    <row r="15" spans="1:23" ht="63.75" x14ac:dyDescent="0.2">
      <c r="A15" s="246"/>
      <c r="B15" s="249"/>
      <c r="C15" s="285"/>
      <c r="D15" s="284"/>
      <c r="E15" s="251"/>
      <c r="F15" s="99" t="s">
        <v>100</v>
      </c>
      <c r="G15" s="99" t="s">
        <v>101</v>
      </c>
      <c r="H15" s="99" t="s">
        <v>24</v>
      </c>
      <c r="I15" s="99" t="s">
        <v>102</v>
      </c>
      <c r="J15" s="99" t="s">
        <v>20</v>
      </c>
      <c r="K15" s="96">
        <v>900</v>
      </c>
      <c r="L15" s="88">
        <v>0.02</v>
      </c>
      <c r="M15" s="201">
        <v>471</v>
      </c>
      <c r="N15" s="201">
        <v>332</v>
      </c>
      <c r="O15" s="201">
        <v>597</v>
      </c>
      <c r="P15" s="201">
        <v>328</v>
      </c>
      <c r="Q15" s="108">
        <f>IFERROR(SUM(M15:P15)/K15,0)</f>
        <v>1.92</v>
      </c>
      <c r="R15" s="42">
        <f t="shared" si="0"/>
        <v>0.02</v>
      </c>
      <c r="S15" s="107">
        <f t="shared" si="1"/>
        <v>5.5710306406685242E-2</v>
      </c>
      <c r="T15" s="195" t="s">
        <v>379</v>
      </c>
      <c r="U15" s="195" t="s">
        <v>472</v>
      </c>
      <c r="V15" s="195" t="s">
        <v>576</v>
      </c>
      <c r="W15" s="195" t="s">
        <v>655</v>
      </c>
    </row>
    <row r="16" spans="1:23" ht="140.25" x14ac:dyDescent="0.2">
      <c r="A16" s="246"/>
      <c r="B16" s="249"/>
      <c r="C16" s="285"/>
      <c r="D16" s="284"/>
      <c r="E16" s="251"/>
      <c r="F16" s="99" t="s">
        <v>103</v>
      </c>
      <c r="G16" s="99" t="s">
        <v>93</v>
      </c>
      <c r="H16" s="99" t="s">
        <v>22</v>
      </c>
      <c r="I16" s="99" t="s">
        <v>104</v>
      </c>
      <c r="J16" s="99" t="s">
        <v>20</v>
      </c>
      <c r="K16" s="101">
        <v>1.7</v>
      </c>
      <c r="L16" s="88">
        <v>0.02</v>
      </c>
      <c r="M16" s="200">
        <v>1.07</v>
      </c>
      <c r="N16" s="200">
        <v>1.21</v>
      </c>
      <c r="O16" s="200">
        <v>1.26</v>
      </c>
      <c r="P16" s="200">
        <v>0.99</v>
      </c>
      <c r="Q16" s="108">
        <f>IFERROR(AVERAGE(M16:P16)/K16,0)</f>
        <v>0.66617647058823537</v>
      </c>
      <c r="R16" s="42">
        <f t="shared" si="0"/>
        <v>1.3323529411764708E-2</v>
      </c>
      <c r="S16" s="107">
        <f t="shared" si="1"/>
        <v>3.7112895297394727E-2</v>
      </c>
      <c r="T16" s="196" t="s">
        <v>402</v>
      </c>
      <c r="U16" s="196" t="s">
        <v>473</v>
      </c>
      <c r="V16" s="196" t="s">
        <v>577</v>
      </c>
      <c r="W16" s="196" t="s">
        <v>653</v>
      </c>
    </row>
    <row r="17" spans="1:23" ht="89.25" x14ac:dyDescent="0.2">
      <c r="A17" s="246"/>
      <c r="B17" s="249"/>
      <c r="C17" s="285"/>
      <c r="D17" s="284"/>
      <c r="E17" s="251"/>
      <c r="F17" s="99" t="s">
        <v>105</v>
      </c>
      <c r="G17" s="99" t="s">
        <v>106</v>
      </c>
      <c r="H17" s="99" t="s">
        <v>24</v>
      </c>
      <c r="I17" s="99" t="s">
        <v>221</v>
      </c>
      <c r="J17" s="99" t="s">
        <v>20</v>
      </c>
      <c r="K17" s="96">
        <v>500</v>
      </c>
      <c r="L17" s="88">
        <v>0.02</v>
      </c>
      <c r="M17" s="201">
        <v>76</v>
      </c>
      <c r="N17" s="212">
        <v>94</v>
      </c>
      <c r="O17" s="212">
        <v>88</v>
      </c>
      <c r="P17" s="212">
        <v>123</v>
      </c>
      <c r="Q17" s="163">
        <f>IFERROR(SUM(M17:P17)/K17,0)</f>
        <v>0.76200000000000001</v>
      </c>
      <c r="R17" s="66">
        <f t="shared" si="0"/>
        <v>1.524E-2</v>
      </c>
      <c r="S17" s="107">
        <f t="shared" si="1"/>
        <v>4.2451253481894151E-2</v>
      </c>
      <c r="T17" s="195" t="s">
        <v>380</v>
      </c>
      <c r="U17" s="195" t="s">
        <v>474</v>
      </c>
      <c r="V17" s="195" t="s">
        <v>578</v>
      </c>
      <c r="W17" s="195" t="s">
        <v>656</v>
      </c>
    </row>
    <row r="18" spans="1:23" ht="140.25" x14ac:dyDescent="0.2">
      <c r="A18" s="246"/>
      <c r="B18" s="249"/>
      <c r="C18" s="285"/>
      <c r="D18" s="284"/>
      <c r="E18" s="251"/>
      <c r="F18" s="99" t="s">
        <v>107</v>
      </c>
      <c r="G18" s="99" t="s">
        <v>93</v>
      </c>
      <c r="H18" s="99" t="s">
        <v>22</v>
      </c>
      <c r="I18" s="99" t="s">
        <v>108</v>
      </c>
      <c r="J18" s="99" t="s">
        <v>20</v>
      </c>
      <c r="K18" s="101">
        <v>0.72</v>
      </c>
      <c r="L18" s="88">
        <v>0.02</v>
      </c>
      <c r="M18" s="200">
        <v>0.53</v>
      </c>
      <c r="N18" s="200">
        <v>0.48</v>
      </c>
      <c r="O18" s="200">
        <v>0.63</v>
      </c>
      <c r="P18" s="200">
        <v>0.73</v>
      </c>
      <c r="Q18" s="108">
        <f>IFERROR(AVERAGE(M18:P18)/K18,0)</f>
        <v>0.82291666666666674</v>
      </c>
      <c r="R18" s="42">
        <f t="shared" si="0"/>
        <v>1.6458333333333335E-2</v>
      </c>
      <c r="S18" s="107">
        <f t="shared" si="1"/>
        <v>4.584493964716807E-2</v>
      </c>
      <c r="T18" s="196" t="s">
        <v>402</v>
      </c>
      <c r="U18" s="196" t="s">
        <v>475</v>
      </c>
      <c r="V18" s="196" t="s">
        <v>579</v>
      </c>
      <c r="W18" s="196" t="s">
        <v>653</v>
      </c>
    </row>
    <row r="19" spans="1:23" ht="76.5" x14ac:dyDescent="0.2">
      <c r="A19" s="246"/>
      <c r="B19" s="249"/>
      <c r="C19" s="285"/>
      <c r="D19" s="284"/>
      <c r="E19" s="251"/>
      <c r="F19" s="99" t="s">
        <v>109</v>
      </c>
      <c r="G19" s="99" t="s">
        <v>110</v>
      </c>
      <c r="H19" s="99" t="s">
        <v>24</v>
      </c>
      <c r="I19" s="99" t="s">
        <v>111</v>
      </c>
      <c r="J19" s="99" t="s">
        <v>20</v>
      </c>
      <c r="K19" s="102">
        <v>500</v>
      </c>
      <c r="L19" s="88">
        <v>0.02</v>
      </c>
      <c r="M19" s="199">
        <v>93</v>
      </c>
      <c r="N19" s="199">
        <v>144</v>
      </c>
      <c r="O19" s="199">
        <v>179</v>
      </c>
      <c r="P19" s="199">
        <v>125</v>
      </c>
      <c r="Q19" s="108">
        <f>IFERROR(SUM(M19:P19)/K19,0)</f>
        <v>1.0820000000000001</v>
      </c>
      <c r="R19" s="42">
        <f t="shared" si="0"/>
        <v>0.02</v>
      </c>
      <c r="S19" s="107">
        <f t="shared" si="1"/>
        <v>5.5710306406685242E-2</v>
      </c>
      <c r="T19" s="195" t="s">
        <v>381</v>
      </c>
      <c r="U19" s="195" t="s">
        <v>476</v>
      </c>
      <c r="V19" s="195" t="s">
        <v>580</v>
      </c>
      <c r="W19" s="195" t="s">
        <v>657</v>
      </c>
    </row>
    <row r="20" spans="1:23" ht="140.25" x14ac:dyDescent="0.2">
      <c r="A20" s="246"/>
      <c r="B20" s="249"/>
      <c r="C20" s="285"/>
      <c r="D20" s="284"/>
      <c r="E20" s="251"/>
      <c r="F20" s="99" t="s">
        <v>112</v>
      </c>
      <c r="G20" s="99" t="s">
        <v>93</v>
      </c>
      <c r="H20" s="99" t="s">
        <v>22</v>
      </c>
      <c r="I20" s="99" t="s">
        <v>113</v>
      </c>
      <c r="J20" s="99" t="s">
        <v>20</v>
      </c>
      <c r="K20" s="101">
        <v>1</v>
      </c>
      <c r="L20" s="88">
        <v>0.02</v>
      </c>
      <c r="M20" s="200">
        <v>0.74</v>
      </c>
      <c r="N20" s="200">
        <v>0.84</v>
      </c>
      <c r="O20" s="200">
        <v>1.03</v>
      </c>
      <c r="P20" s="200">
        <v>0.73</v>
      </c>
      <c r="Q20" s="108">
        <f>IFERROR(AVERAGE(M20:P20)/K20,0)</f>
        <v>0.83500000000000008</v>
      </c>
      <c r="R20" s="42">
        <f t="shared" si="0"/>
        <v>1.6700000000000003E-2</v>
      </c>
      <c r="S20" s="107">
        <f t="shared" si="1"/>
        <v>4.6518105849582186E-2</v>
      </c>
      <c r="T20" s="196" t="s">
        <v>402</v>
      </c>
      <c r="U20" s="196" t="s">
        <v>477</v>
      </c>
      <c r="V20" s="196" t="s">
        <v>581</v>
      </c>
      <c r="W20" s="196" t="s">
        <v>653</v>
      </c>
    </row>
    <row r="21" spans="1:23" ht="114.75" x14ac:dyDescent="0.2">
      <c r="A21" s="246"/>
      <c r="B21" s="249"/>
      <c r="C21" s="285"/>
      <c r="D21" s="284"/>
      <c r="E21" s="251"/>
      <c r="F21" s="122" t="s">
        <v>114</v>
      </c>
      <c r="G21" s="122" t="s">
        <v>64</v>
      </c>
      <c r="H21" s="122" t="s">
        <v>24</v>
      </c>
      <c r="I21" s="122" t="s">
        <v>222</v>
      </c>
      <c r="J21" s="122" t="s">
        <v>20</v>
      </c>
      <c r="K21" s="102">
        <v>2190</v>
      </c>
      <c r="L21" s="88">
        <v>0.02</v>
      </c>
      <c r="M21" s="201">
        <v>1932</v>
      </c>
      <c r="N21" s="201">
        <v>1623</v>
      </c>
      <c r="O21" s="201">
        <v>1638</v>
      </c>
      <c r="P21" s="201">
        <v>1581</v>
      </c>
      <c r="Q21" s="108">
        <f t="shared" ref="Q21:Q27" si="2">IFERROR(SUM(M21:P21)/K21,0)</f>
        <v>3.0931506849315067</v>
      </c>
      <c r="R21" s="143">
        <f t="shared" si="0"/>
        <v>0.02</v>
      </c>
      <c r="S21" s="143">
        <f t="shared" si="1"/>
        <v>5.5710306406685242E-2</v>
      </c>
      <c r="T21" s="195" t="s">
        <v>403</v>
      </c>
      <c r="U21" s="195" t="s">
        <v>478</v>
      </c>
      <c r="V21" s="195" t="s">
        <v>690</v>
      </c>
      <c r="W21" s="195" t="s">
        <v>690</v>
      </c>
    </row>
    <row r="22" spans="1:23" ht="242.25" x14ac:dyDescent="0.2">
      <c r="A22" s="246"/>
      <c r="B22" s="249"/>
      <c r="C22" s="248" t="s">
        <v>240</v>
      </c>
      <c r="D22" s="277">
        <f>SUM(L22:L26)</f>
        <v>0.03</v>
      </c>
      <c r="E22" s="251"/>
      <c r="F22" s="122" t="s">
        <v>296</v>
      </c>
      <c r="G22" s="122" t="s">
        <v>404</v>
      </c>
      <c r="H22" s="122" t="s">
        <v>24</v>
      </c>
      <c r="I22" s="122" t="s">
        <v>297</v>
      </c>
      <c r="J22" s="122" t="s">
        <v>20</v>
      </c>
      <c r="K22" s="102">
        <v>100</v>
      </c>
      <c r="L22" s="88">
        <v>0.01</v>
      </c>
      <c r="M22" s="201">
        <f>(3*3)+10.5+10.5+6+14</f>
        <v>50</v>
      </c>
      <c r="N22" s="201">
        <v>79</v>
      </c>
      <c r="O22" s="201">
        <v>116</v>
      </c>
      <c r="P22" s="201">
        <v>160</v>
      </c>
      <c r="Q22" s="108">
        <f t="shared" si="2"/>
        <v>4.05</v>
      </c>
      <c r="R22" s="147">
        <f t="shared" si="0"/>
        <v>0.01</v>
      </c>
      <c r="S22" s="147">
        <f t="shared" si="1"/>
        <v>2.7855153203342621E-2</v>
      </c>
      <c r="T22" s="195" t="s">
        <v>382</v>
      </c>
      <c r="U22" s="195" t="s">
        <v>479</v>
      </c>
      <c r="V22" s="195" t="s">
        <v>582</v>
      </c>
      <c r="W22" s="195" t="s">
        <v>658</v>
      </c>
    </row>
    <row r="23" spans="1:23" ht="63.75" customHeight="1" x14ac:dyDescent="0.2">
      <c r="A23" s="246"/>
      <c r="B23" s="249"/>
      <c r="C23" s="249"/>
      <c r="D23" s="277"/>
      <c r="E23" s="251"/>
      <c r="F23" s="122" t="s">
        <v>298</v>
      </c>
      <c r="G23" s="122" t="s">
        <v>299</v>
      </c>
      <c r="H23" s="122" t="s">
        <v>24</v>
      </c>
      <c r="I23" s="122" t="s">
        <v>300</v>
      </c>
      <c r="J23" s="122" t="s">
        <v>20</v>
      </c>
      <c r="K23" s="102">
        <v>24</v>
      </c>
      <c r="L23" s="88">
        <v>0.01</v>
      </c>
      <c r="M23" s="200">
        <v>8</v>
      </c>
      <c r="N23" s="200">
        <v>1</v>
      </c>
      <c r="O23" s="200">
        <v>0</v>
      </c>
      <c r="P23" s="200">
        <v>0</v>
      </c>
      <c r="Q23" s="108">
        <f t="shared" si="2"/>
        <v>0.375</v>
      </c>
      <c r="R23" s="147">
        <f t="shared" si="0"/>
        <v>3.7499999999999999E-3</v>
      </c>
      <c r="S23" s="147">
        <f t="shared" si="1"/>
        <v>1.0445682451253482E-2</v>
      </c>
      <c r="T23" s="195" t="s">
        <v>383</v>
      </c>
      <c r="U23" s="195" t="s">
        <v>480</v>
      </c>
      <c r="V23" s="195" t="s">
        <v>588</v>
      </c>
      <c r="W23" s="195" t="s">
        <v>659</v>
      </c>
    </row>
    <row r="24" spans="1:23" ht="226.5" customHeight="1" x14ac:dyDescent="0.2">
      <c r="A24" s="246"/>
      <c r="B24" s="249"/>
      <c r="C24" s="249"/>
      <c r="D24" s="277"/>
      <c r="E24" s="251"/>
      <c r="F24" s="122" t="s">
        <v>301</v>
      </c>
      <c r="G24" s="122" t="s">
        <v>302</v>
      </c>
      <c r="H24" s="122" t="s">
        <v>24</v>
      </c>
      <c r="I24" s="122" t="s">
        <v>303</v>
      </c>
      <c r="J24" s="122" t="s">
        <v>20</v>
      </c>
      <c r="K24" s="102">
        <v>480000</v>
      </c>
      <c r="L24" s="183">
        <v>2.5000000000000001E-3</v>
      </c>
      <c r="M24" s="202">
        <v>108343</v>
      </c>
      <c r="N24" s="202">
        <v>1662036</v>
      </c>
      <c r="O24" s="202">
        <v>2184881</v>
      </c>
      <c r="P24" s="202">
        <v>4728213</v>
      </c>
      <c r="Q24" s="108">
        <f t="shared" si="2"/>
        <v>18.090568749999999</v>
      </c>
      <c r="R24" s="147">
        <f t="shared" si="0"/>
        <v>2.5000000000000001E-3</v>
      </c>
      <c r="S24" s="147">
        <f t="shared" si="1"/>
        <v>6.9637883008356553E-3</v>
      </c>
      <c r="T24" s="195" t="s">
        <v>405</v>
      </c>
      <c r="U24" s="195" t="s">
        <v>481</v>
      </c>
      <c r="V24" s="195" t="s">
        <v>583</v>
      </c>
      <c r="W24" s="195" t="s">
        <v>660</v>
      </c>
    </row>
    <row r="25" spans="1:23" ht="48.75" customHeight="1" x14ac:dyDescent="0.2">
      <c r="A25" s="246"/>
      <c r="B25" s="249"/>
      <c r="C25" s="249"/>
      <c r="D25" s="277"/>
      <c r="E25" s="251"/>
      <c r="F25" s="184" t="s">
        <v>342</v>
      </c>
      <c r="G25" s="184" t="s">
        <v>343</v>
      </c>
      <c r="H25" s="184" t="s">
        <v>24</v>
      </c>
      <c r="I25" s="184" t="s">
        <v>344</v>
      </c>
      <c r="J25" s="184" t="s">
        <v>20</v>
      </c>
      <c r="K25" s="102">
        <v>1400</v>
      </c>
      <c r="L25" s="88">
        <v>5.0000000000000001E-3</v>
      </c>
      <c r="M25" s="200">
        <v>350</v>
      </c>
      <c r="N25" s="200">
        <v>350</v>
      </c>
      <c r="O25" s="200">
        <v>350</v>
      </c>
      <c r="P25" s="200">
        <v>350</v>
      </c>
      <c r="Q25" s="108">
        <f t="shared" si="2"/>
        <v>1</v>
      </c>
      <c r="R25" s="183">
        <f t="shared" si="0"/>
        <v>5.0000000000000001E-3</v>
      </c>
      <c r="S25" s="183">
        <f t="shared" si="1"/>
        <v>1.3927576601671311E-2</v>
      </c>
      <c r="T25" s="195" t="s">
        <v>505</v>
      </c>
      <c r="U25" s="195" t="s">
        <v>505</v>
      </c>
      <c r="V25" s="195" t="s">
        <v>505</v>
      </c>
      <c r="W25" s="195" t="s">
        <v>505</v>
      </c>
    </row>
    <row r="26" spans="1:23" ht="91.5" customHeight="1" x14ac:dyDescent="0.2">
      <c r="A26" s="246"/>
      <c r="B26" s="249"/>
      <c r="C26" s="249"/>
      <c r="D26" s="277"/>
      <c r="E26" s="251"/>
      <c r="F26" s="122" t="s">
        <v>304</v>
      </c>
      <c r="G26" s="122" t="s">
        <v>406</v>
      </c>
      <c r="H26" s="122" t="s">
        <v>24</v>
      </c>
      <c r="I26" s="122" t="s">
        <v>305</v>
      </c>
      <c r="J26" s="122" t="s">
        <v>20</v>
      </c>
      <c r="K26" s="102">
        <v>10</v>
      </c>
      <c r="L26" s="183">
        <v>2.5000000000000001E-3</v>
      </c>
      <c r="M26" s="201">
        <v>67</v>
      </c>
      <c r="N26" s="201">
        <v>26</v>
      </c>
      <c r="O26" s="201">
        <v>19</v>
      </c>
      <c r="P26" s="201">
        <v>21</v>
      </c>
      <c r="Q26" s="108">
        <f t="shared" si="2"/>
        <v>13.3</v>
      </c>
      <c r="R26" s="147">
        <f t="shared" si="0"/>
        <v>2.5000000000000001E-3</v>
      </c>
      <c r="S26" s="147">
        <f t="shared" si="1"/>
        <v>6.9637883008356553E-3</v>
      </c>
      <c r="T26" s="195" t="s">
        <v>412</v>
      </c>
      <c r="U26" s="195" t="s">
        <v>482</v>
      </c>
      <c r="V26" s="195" t="s">
        <v>584</v>
      </c>
      <c r="W26" s="195" t="s">
        <v>661</v>
      </c>
    </row>
    <row r="27" spans="1:23" ht="85.5" x14ac:dyDescent="0.2">
      <c r="A27" s="246"/>
      <c r="B27" s="249"/>
      <c r="C27" s="248" t="s">
        <v>140</v>
      </c>
      <c r="D27" s="283">
        <f>SUM(L27:L46)</f>
        <v>8.9000000000000024E-2</v>
      </c>
      <c r="E27" s="251"/>
      <c r="F27" s="99" t="s">
        <v>115</v>
      </c>
      <c r="G27" s="99" t="s">
        <v>118</v>
      </c>
      <c r="H27" s="57" t="s">
        <v>22</v>
      </c>
      <c r="I27" s="99" t="s">
        <v>116</v>
      </c>
      <c r="J27" s="99" t="s">
        <v>20</v>
      </c>
      <c r="K27" s="102">
        <v>450000</v>
      </c>
      <c r="L27" s="88">
        <v>6.7999999999999996E-3</v>
      </c>
      <c r="M27" s="214">
        <v>153680</v>
      </c>
      <c r="N27" s="214">
        <v>235108</v>
      </c>
      <c r="O27" s="214">
        <v>290261</v>
      </c>
      <c r="P27" s="214">
        <v>298686</v>
      </c>
      <c r="Q27" s="108">
        <f t="shared" si="2"/>
        <v>2.1727444444444446</v>
      </c>
      <c r="R27" s="107">
        <f t="shared" si="0"/>
        <v>6.7999999999999996E-3</v>
      </c>
      <c r="S27" s="107">
        <f t="shared" si="1"/>
        <v>1.8941504178272981E-2</v>
      </c>
      <c r="T27" s="197" t="s">
        <v>384</v>
      </c>
      <c r="U27" s="197" t="s">
        <v>483</v>
      </c>
      <c r="V27" s="197" t="s">
        <v>542</v>
      </c>
      <c r="W27" s="197" t="s">
        <v>662</v>
      </c>
    </row>
    <row r="28" spans="1:23" ht="99.75" x14ac:dyDescent="0.2">
      <c r="A28" s="246"/>
      <c r="B28" s="249"/>
      <c r="C28" s="249"/>
      <c r="D28" s="284"/>
      <c r="E28" s="251"/>
      <c r="F28" s="99" t="s">
        <v>117</v>
      </c>
      <c r="G28" s="99" t="s">
        <v>119</v>
      </c>
      <c r="H28" s="57" t="s">
        <v>22</v>
      </c>
      <c r="I28" s="99" t="s">
        <v>120</v>
      </c>
      <c r="J28" s="99" t="s">
        <v>20</v>
      </c>
      <c r="K28" s="102">
        <v>1200000</v>
      </c>
      <c r="L28" s="88">
        <v>6.7999999999999996E-3</v>
      </c>
      <c r="M28" s="214">
        <v>909951</v>
      </c>
      <c r="N28" s="214">
        <v>909561</v>
      </c>
      <c r="O28" s="214">
        <v>914351</v>
      </c>
      <c r="P28" s="214">
        <v>925265</v>
      </c>
      <c r="Q28" s="108">
        <f>MAX(M28:P28)/K28</f>
        <v>0.77105416666666671</v>
      </c>
      <c r="R28" s="107">
        <f t="shared" si="0"/>
        <v>5.2431683333333335E-3</v>
      </c>
      <c r="S28" s="107">
        <f t="shared" si="1"/>
        <v>1.4604925719591459E-2</v>
      </c>
      <c r="T28" s="198" t="s">
        <v>407</v>
      </c>
      <c r="U28" s="198" t="s">
        <v>484</v>
      </c>
      <c r="V28" s="198" t="s">
        <v>543</v>
      </c>
      <c r="W28" s="198" t="s">
        <v>663</v>
      </c>
    </row>
    <row r="29" spans="1:23" ht="71.25" x14ac:dyDescent="0.2">
      <c r="A29" s="246"/>
      <c r="B29" s="249"/>
      <c r="C29" s="249"/>
      <c r="D29" s="284"/>
      <c r="E29" s="251"/>
      <c r="F29" s="122" t="s">
        <v>202</v>
      </c>
      <c r="G29" s="122" t="s">
        <v>203</v>
      </c>
      <c r="H29" s="57" t="s">
        <v>24</v>
      </c>
      <c r="I29" s="122" t="s">
        <v>204</v>
      </c>
      <c r="J29" s="122" t="s">
        <v>20</v>
      </c>
      <c r="K29" s="102">
        <v>15000000</v>
      </c>
      <c r="L29" s="88">
        <v>3.5000000000000001E-3</v>
      </c>
      <c r="M29" s="214">
        <v>4283073</v>
      </c>
      <c r="N29" s="214">
        <v>4383912</v>
      </c>
      <c r="O29" s="214">
        <v>5981733</v>
      </c>
      <c r="P29" s="214">
        <v>4302392</v>
      </c>
      <c r="Q29" s="108">
        <f>IFERROR(SUM(M29:P29)/K29,0)</f>
        <v>1.2634073333333333</v>
      </c>
      <c r="R29" s="138">
        <f t="shared" si="0"/>
        <v>3.5000000000000001E-3</v>
      </c>
      <c r="S29" s="138">
        <f t="shared" ref="S29:S30" si="3">(R29/$D$53)*100</f>
        <v>9.7493036211699184E-3</v>
      </c>
      <c r="T29" s="198" t="s">
        <v>385</v>
      </c>
      <c r="U29" s="198" t="s">
        <v>485</v>
      </c>
      <c r="V29" s="198" t="s">
        <v>544</v>
      </c>
      <c r="W29" s="198" t="s">
        <v>664</v>
      </c>
    </row>
    <row r="30" spans="1:23" ht="71.25" x14ac:dyDescent="0.2">
      <c r="A30" s="246"/>
      <c r="B30" s="249"/>
      <c r="C30" s="249"/>
      <c r="D30" s="284"/>
      <c r="E30" s="251"/>
      <c r="F30" s="122" t="s">
        <v>205</v>
      </c>
      <c r="G30" s="122" t="s">
        <v>206</v>
      </c>
      <c r="H30" s="57" t="s">
        <v>24</v>
      </c>
      <c r="I30" s="122" t="s">
        <v>207</v>
      </c>
      <c r="J30" s="122" t="s">
        <v>20</v>
      </c>
      <c r="K30" s="102">
        <v>180000000</v>
      </c>
      <c r="L30" s="88">
        <v>3.5000000000000001E-3</v>
      </c>
      <c r="M30" s="214">
        <v>61335334</v>
      </c>
      <c r="N30" s="214">
        <v>82182476</v>
      </c>
      <c r="O30" s="214">
        <v>72867804</v>
      </c>
      <c r="P30" s="214">
        <v>88245260</v>
      </c>
      <c r="Q30" s="108">
        <f>IFERROR(SUM(M30:P30)/K30,0)</f>
        <v>1.6923937444444443</v>
      </c>
      <c r="R30" s="138">
        <f t="shared" si="0"/>
        <v>3.5000000000000001E-3</v>
      </c>
      <c r="S30" s="138">
        <f t="shared" si="3"/>
        <v>9.7493036211699184E-3</v>
      </c>
      <c r="T30" s="198" t="s">
        <v>386</v>
      </c>
      <c r="U30" s="198" t="s">
        <v>486</v>
      </c>
      <c r="V30" s="198" t="s">
        <v>545</v>
      </c>
      <c r="W30" s="198" t="s">
        <v>665</v>
      </c>
    </row>
    <row r="31" spans="1:23" ht="85.5" x14ac:dyDescent="0.2">
      <c r="A31" s="246"/>
      <c r="B31" s="249"/>
      <c r="C31" s="249"/>
      <c r="D31" s="284"/>
      <c r="E31" s="251"/>
      <c r="F31" s="99" t="s">
        <v>121</v>
      </c>
      <c r="G31" s="99" t="s">
        <v>122</v>
      </c>
      <c r="H31" s="57" t="s">
        <v>22</v>
      </c>
      <c r="I31" s="99" t="s">
        <v>116</v>
      </c>
      <c r="J31" s="99" t="s">
        <v>20</v>
      </c>
      <c r="K31" s="102">
        <v>2400000</v>
      </c>
      <c r="L31" s="88">
        <v>6.7999999999999996E-3</v>
      </c>
      <c r="M31" s="214">
        <v>432940</v>
      </c>
      <c r="N31" s="214">
        <v>508800</v>
      </c>
      <c r="O31" s="214">
        <v>425800</v>
      </c>
      <c r="P31" s="214" t="s">
        <v>651</v>
      </c>
      <c r="Q31" s="108">
        <f>IFERROR(SUM(M31:P31)/K31,0)</f>
        <v>0.56980833333333336</v>
      </c>
      <c r="R31" s="107">
        <f t="shared" si="0"/>
        <v>3.8746966666666667E-3</v>
      </c>
      <c r="S31" s="107">
        <f t="shared" ref="S31:S36" si="4">(R31/$D$53)*100</f>
        <v>1.0793026926648097E-2</v>
      </c>
      <c r="T31" s="198" t="s">
        <v>387</v>
      </c>
      <c r="U31" s="198" t="s">
        <v>487</v>
      </c>
      <c r="V31" s="198" t="s">
        <v>546</v>
      </c>
      <c r="W31" s="198" t="s">
        <v>666</v>
      </c>
    </row>
    <row r="32" spans="1:23" ht="85.5" x14ac:dyDescent="0.2">
      <c r="A32" s="246"/>
      <c r="B32" s="249"/>
      <c r="C32" s="249"/>
      <c r="D32" s="284"/>
      <c r="E32" s="251"/>
      <c r="F32" s="99" t="s">
        <v>123</v>
      </c>
      <c r="G32" s="99" t="s">
        <v>124</v>
      </c>
      <c r="H32" s="57" t="s">
        <v>22</v>
      </c>
      <c r="I32" s="99" t="s">
        <v>120</v>
      </c>
      <c r="J32" s="99" t="s">
        <v>20</v>
      </c>
      <c r="K32" s="102">
        <v>1000000</v>
      </c>
      <c r="L32" s="88">
        <v>6.7999999999999996E-3</v>
      </c>
      <c r="M32" s="214">
        <v>843110</v>
      </c>
      <c r="N32" s="214">
        <v>838354</v>
      </c>
      <c r="O32" s="214">
        <v>836587</v>
      </c>
      <c r="P32" s="214">
        <v>835715</v>
      </c>
      <c r="Q32" s="108">
        <f>MAX(M32:P32)/K32</f>
        <v>0.84311000000000003</v>
      </c>
      <c r="R32" s="107">
        <f t="shared" si="0"/>
        <v>5.7331479999999995E-3</v>
      </c>
      <c r="S32" s="107">
        <f t="shared" si="4"/>
        <v>1.5969771587743733E-2</v>
      </c>
      <c r="T32" s="198" t="s">
        <v>388</v>
      </c>
      <c r="U32" s="198" t="s">
        <v>488</v>
      </c>
      <c r="V32" s="198" t="s">
        <v>547</v>
      </c>
      <c r="W32" s="198" t="s">
        <v>667</v>
      </c>
    </row>
    <row r="33" spans="1:23" ht="85.5" x14ac:dyDescent="0.2">
      <c r="A33" s="246"/>
      <c r="B33" s="249"/>
      <c r="C33" s="249"/>
      <c r="D33" s="284"/>
      <c r="E33" s="251"/>
      <c r="F33" s="122" t="s">
        <v>208</v>
      </c>
      <c r="G33" s="122" t="s">
        <v>209</v>
      </c>
      <c r="H33" s="57" t="s">
        <v>24</v>
      </c>
      <c r="I33" s="122" t="s">
        <v>223</v>
      </c>
      <c r="J33" s="122" t="s">
        <v>20</v>
      </c>
      <c r="K33" s="102">
        <v>100000</v>
      </c>
      <c r="L33" s="88">
        <v>3.5000000000000001E-3</v>
      </c>
      <c r="M33" s="214">
        <v>15385</v>
      </c>
      <c r="N33" s="214">
        <v>16407</v>
      </c>
      <c r="O33" s="214">
        <v>19094</v>
      </c>
      <c r="P33" s="214">
        <v>1559</v>
      </c>
      <c r="Q33" s="108">
        <f>IFERROR(SUM(M33:P33)/K33,0)</f>
        <v>0.52444999999999997</v>
      </c>
      <c r="R33" s="138">
        <f t="shared" si="0"/>
        <v>1.8355749999999999E-3</v>
      </c>
      <c r="S33" s="138">
        <f t="shared" si="4"/>
        <v>5.1130222841225623E-3</v>
      </c>
      <c r="T33" s="198" t="s">
        <v>389</v>
      </c>
      <c r="U33" s="198" t="s">
        <v>489</v>
      </c>
      <c r="V33" s="198" t="s">
        <v>548</v>
      </c>
      <c r="W33" s="198" t="s">
        <v>668</v>
      </c>
    </row>
    <row r="34" spans="1:23" ht="57" x14ac:dyDescent="0.2">
      <c r="A34" s="246"/>
      <c r="B34" s="249"/>
      <c r="C34" s="249"/>
      <c r="D34" s="284"/>
      <c r="E34" s="251"/>
      <c r="F34" s="122" t="s">
        <v>210</v>
      </c>
      <c r="G34" s="122" t="s">
        <v>211</v>
      </c>
      <c r="H34" s="57" t="s">
        <v>24</v>
      </c>
      <c r="I34" s="122" t="s">
        <v>212</v>
      </c>
      <c r="J34" s="122" t="s">
        <v>20</v>
      </c>
      <c r="K34" s="102">
        <v>230000</v>
      </c>
      <c r="L34" s="88">
        <v>3.5000000000000001E-3</v>
      </c>
      <c r="M34" s="214">
        <v>57975</v>
      </c>
      <c r="N34" s="214">
        <v>139860</v>
      </c>
      <c r="O34" s="214">
        <v>136073</v>
      </c>
      <c r="P34" s="214">
        <v>221091</v>
      </c>
      <c r="Q34" s="108">
        <f>IFERROR(SUM(M34:P34)/K34,0)</f>
        <v>2.4130391304347825</v>
      </c>
      <c r="R34" s="138">
        <f t="shared" si="0"/>
        <v>3.5000000000000001E-3</v>
      </c>
      <c r="S34" s="138">
        <f t="shared" si="4"/>
        <v>9.7493036211699184E-3</v>
      </c>
      <c r="T34" s="198" t="s">
        <v>390</v>
      </c>
      <c r="U34" s="198" t="s">
        <v>490</v>
      </c>
      <c r="V34" s="198" t="s">
        <v>585</v>
      </c>
      <c r="W34" s="198" t="s">
        <v>669</v>
      </c>
    </row>
    <row r="35" spans="1:23" ht="71.25" x14ac:dyDescent="0.2">
      <c r="A35" s="246"/>
      <c r="B35" s="249"/>
      <c r="C35" s="249"/>
      <c r="D35" s="284"/>
      <c r="E35" s="251"/>
      <c r="F35" s="99" t="s">
        <v>125</v>
      </c>
      <c r="G35" s="99" t="s">
        <v>127</v>
      </c>
      <c r="H35" s="57" t="s">
        <v>22</v>
      </c>
      <c r="I35" s="99" t="s">
        <v>116</v>
      </c>
      <c r="J35" s="99" t="s">
        <v>20</v>
      </c>
      <c r="K35" s="102">
        <v>420000</v>
      </c>
      <c r="L35" s="88">
        <v>6.7999999999999996E-3</v>
      </c>
      <c r="M35" s="214">
        <v>161282</v>
      </c>
      <c r="N35" s="214">
        <v>188573</v>
      </c>
      <c r="O35" s="214">
        <v>233898</v>
      </c>
      <c r="P35" s="214">
        <v>481613</v>
      </c>
      <c r="Q35" s="108">
        <f>IFERROR(SUM(M35:P35)/K35,0)</f>
        <v>2.5365857142857142</v>
      </c>
      <c r="R35" s="107">
        <f t="shared" si="0"/>
        <v>6.7999999999999996E-3</v>
      </c>
      <c r="S35" s="107">
        <f t="shared" si="4"/>
        <v>1.8941504178272981E-2</v>
      </c>
      <c r="T35" s="198" t="s">
        <v>391</v>
      </c>
      <c r="U35" s="198" t="s">
        <v>491</v>
      </c>
      <c r="V35" s="198" t="s">
        <v>549</v>
      </c>
      <c r="W35" s="198" t="s">
        <v>670</v>
      </c>
    </row>
    <row r="36" spans="1:23" ht="57" x14ac:dyDescent="0.2">
      <c r="A36" s="246"/>
      <c r="B36" s="249"/>
      <c r="C36" s="249"/>
      <c r="D36" s="284"/>
      <c r="E36" s="251"/>
      <c r="F36" s="99" t="s">
        <v>126</v>
      </c>
      <c r="G36" s="99" t="s">
        <v>128</v>
      </c>
      <c r="H36" s="57" t="s">
        <v>22</v>
      </c>
      <c r="I36" s="99" t="s">
        <v>120</v>
      </c>
      <c r="J36" s="99" t="s">
        <v>20</v>
      </c>
      <c r="K36" s="102">
        <v>400000</v>
      </c>
      <c r="L36" s="88">
        <v>6.7999999999999996E-3</v>
      </c>
      <c r="M36" s="214">
        <v>358414</v>
      </c>
      <c r="N36" s="214">
        <v>438925</v>
      </c>
      <c r="O36" s="214">
        <v>537431</v>
      </c>
      <c r="P36" s="214">
        <v>613602</v>
      </c>
      <c r="Q36" s="108">
        <f>MAX(M36:P36)/K36</f>
        <v>1.5340050000000001</v>
      </c>
      <c r="R36" s="107">
        <f t="shared" si="0"/>
        <v>6.7999999999999996E-3</v>
      </c>
      <c r="S36" s="107">
        <f t="shared" si="4"/>
        <v>1.8941504178272981E-2</v>
      </c>
      <c r="T36" s="198" t="s">
        <v>392</v>
      </c>
      <c r="U36" s="198" t="s">
        <v>492</v>
      </c>
      <c r="V36" s="198" t="s">
        <v>550</v>
      </c>
      <c r="W36" s="198" t="s">
        <v>671</v>
      </c>
    </row>
    <row r="37" spans="1:23" ht="42.75" x14ac:dyDescent="0.2">
      <c r="A37" s="246"/>
      <c r="B37" s="249"/>
      <c r="C37" s="249"/>
      <c r="D37" s="284"/>
      <c r="E37" s="251"/>
      <c r="F37" s="122" t="s">
        <v>213</v>
      </c>
      <c r="G37" s="122" t="s">
        <v>214</v>
      </c>
      <c r="H37" s="57" t="s">
        <v>24</v>
      </c>
      <c r="I37" s="122" t="s">
        <v>215</v>
      </c>
      <c r="J37" s="122" t="s">
        <v>20</v>
      </c>
      <c r="K37" s="102">
        <v>70000000</v>
      </c>
      <c r="L37" s="88">
        <v>3.5000000000000001E-3</v>
      </c>
      <c r="M37" s="214">
        <v>17578876</v>
      </c>
      <c r="N37" s="214">
        <v>20797431</v>
      </c>
      <c r="O37" s="214">
        <v>37954640</v>
      </c>
      <c r="P37" s="214">
        <v>40043093</v>
      </c>
      <c r="Q37" s="108">
        <f t="shared" ref="Q37:Q48" si="5">IFERROR(SUM(M37:P37)/K37,0)</f>
        <v>1.6624862857142857</v>
      </c>
      <c r="R37" s="138">
        <f t="shared" si="0"/>
        <v>3.5000000000000001E-3</v>
      </c>
      <c r="S37" s="138">
        <f t="shared" ref="S37:S38" si="6">(R37/$D$53)*100</f>
        <v>9.7493036211699184E-3</v>
      </c>
      <c r="T37" s="198" t="s">
        <v>393</v>
      </c>
      <c r="U37" s="198" t="s">
        <v>493</v>
      </c>
      <c r="V37" s="198" t="s">
        <v>551</v>
      </c>
      <c r="W37" s="198" t="s">
        <v>672</v>
      </c>
    </row>
    <row r="38" spans="1:23" ht="42.75" x14ac:dyDescent="0.2">
      <c r="A38" s="246"/>
      <c r="B38" s="249"/>
      <c r="C38" s="249"/>
      <c r="D38" s="284"/>
      <c r="E38" s="251"/>
      <c r="F38" s="122" t="s">
        <v>216</v>
      </c>
      <c r="G38" s="122" t="s">
        <v>217</v>
      </c>
      <c r="H38" s="57" t="s">
        <v>24</v>
      </c>
      <c r="I38" s="122" t="s">
        <v>207</v>
      </c>
      <c r="J38" s="122" t="s">
        <v>20</v>
      </c>
      <c r="K38" s="102">
        <v>56000000</v>
      </c>
      <c r="L38" s="88">
        <v>3.5000000000000001E-3</v>
      </c>
      <c r="M38" s="214">
        <v>19236359</v>
      </c>
      <c r="N38" s="214">
        <v>24129216</v>
      </c>
      <c r="O38" s="214">
        <v>22240902</v>
      </c>
      <c r="P38" s="214">
        <v>15092696</v>
      </c>
      <c r="Q38" s="108">
        <f t="shared" si="5"/>
        <v>1.4410566607142856</v>
      </c>
      <c r="R38" s="138">
        <f t="shared" si="0"/>
        <v>3.5000000000000001E-3</v>
      </c>
      <c r="S38" s="138">
        <f t="shared" si="6"/>
        <v>9.7493036211699184E-3</v>
      </c>
      <c r="T38" s="198" t="s">
        <v>394</v>
      </c>
      <c r="U38" s="198" t="s">
        <v>494</v>
      </c>
      <c r="V38" s="198" t="s">
        <v>552</v>
      </c>
      <c r="W38" s="198" t="s">
        <v>673</v>
      </c>
    </row>
    <row r="39" spans="1:23" ht="85.5" x14ac:dyDescent="0.2">
      <c r="A39" s="246"/>
      <c r="B39" s="249"/>
      <c r="C39" s="249"/>
      <c r="D39" s="284"/>
      <c r="E39" s="251"/>
      <c r="F39" s="99" t="s">
        <v>129</v>
      </c>
      <c r="G39" s="99" t="s">
        <v>133</v>
      </c>
      <c r="H39" s="57" t="s">
        <v>22</v>
      </c>
      <c r="I39" s="99" t="s">
        <v>130</v>
      </c>
      <c r="J39" s="99" t="s">
        <v>20</v>
      </c>
      <c r="K39" s="102">
        <v>22000000</v>
      </c>
      <c r="L39" s="88">
        <v>3.5000000000000001E-3</v>
      </c>
      <c r="M39" s="214">
        <v>6402832</v>
      </c>
      <c r="N39" s="214">
        <v>6799681</v>
      </c>
      <c r="O39" s="214">
        <v>9797933</v>
      </c>
      <c r="P39" s="214">
        <v>13673136</v>
      </c>
      <c r="Q39" s="108">
        <f t="shared" si="5"/>
        <v>1.666981</v>
      </c>
      <c r="R39" s="107">
        <f t="shared" si="0"/>
        <v>3.5000000000000001E-3</v>
      </c>
      <c r="S39" s="107">
        <f>(R39/$D$53)*100</f>
        <v>9.7493036211699184E-3</v>
      </c>
      <c r="T39" s="198" t="s">
        <v>395</v>
      </c>
      <c r="U39" s="198" t="s">
        <v>495</v>
      </c>
      <c r="V39" s="198" t="s">
        <v>553</v>
      </c>
      <c r="W39" s="198" t="s">
        <v>674</v>
      </c>
    </row>
    <row r="40" spans="1:23" ht="85.5" x14ac:dyDescent="0.2">
      <c r="A40" s="246"/>
      <c r="B40" s="249"/>
      <c r="C40" s="249"/>
      <c r="D40" s="284"/>
      <c r="E40" s="251"/>
      <c r="F40" s="99" t="s">
        <v>131</v>
      </c>
      <c r="G40" s="99" t="s">
        <v>224</v>
      </c>
      <c r="H40" s="57" t="s">
        <v>22</v>
      </c>
      <c r="I40" s="99" t="s">
        <v>132</v>
      </c>
      <c r="J40" s="99" t="s">
        <v>20</v>
      </c>
      <c r="K40" s="102">
        <v>60000</v>
      </c>
      <c r="L40" s="88">
        <v>3.5000000000000001E-3</v>
      </c>
      <c r="M40" s="214">
        <v>7565</v>
      </c>
      <c r="N40" s="214">
        <v>9310</v>
      </c>
      <c r="O40" s="214">
        <v>19362</v>
      </c>
      <c r="P40" s="214">
        <v>29369</v>
      </c>
      <c r="Q40" s="108">
        <f t="shared" si="5"/>
        <v>1.0934333333333333</v>
      </c>
      <c r="R40" s="107">
        <f t="shared" si="0"/>
        <v>3.5000000000000001E-3</v>
      </c>
      <c r="S40" s="107">
        <f>(R40/$D$53)*100</f>
        <v>9.7493036211699184E-3</v>
      </c>
      <c r="T40" s="198" t="s">
        <v>396</v>
      </c>
      <c r="U40" s="198" t="s">
        <v>496</v>
      </c>
      <c r="V40" s="198" t="s">
        <v>554</v>
      </c>
      <c r="W40" s="198" t="s">
        <v>675</v>
      </c>
    </row>
    <row r="41" spans="1:23" ht="85.5" x14ac:dyDescent="0.2">
      <c r="A41" s="246"/>
      <c r="B41" s="249"/>
      <c r="C41" s="249"/>
      <c r="D41" s="284"/>
      <c r="E41" s="251"/>
      <c r="F41" s="122" t="s">
        <v>225</v>
      </c>
      <c r="G41" s="122" t="s">
        <v>226</v>
      </c>
      <c r="H41" s="57" t="s">
        <v>22</v>
      </c>
      <c r="I41" s="122" t="s">
        <v>218</v>
      </c>
      <c r="J41" s="122" t="s">
        <v>20</v>
      </c>
      <c r="K41" s="102">
        <v>500000000</v>
      </c>
      <c r="L41" s="88">
        <v>3.5000000000000001E-3</v>
      </c>
      <c r="M41" s="214">
        <v>82898248</v>
      </c>
      <c r="N41" s="214">
        <v>57431214</v>
      </c>
      <c r="O41" s="214">
        <v>44330587</v>
      </c>
      <c r="P41" s="214">
        <v>38148419</v>
      </c>
      <c r="Q41" s="108">
        <f t="shared" si="5"/>
        <v>0.44561693600000002</v>
      </c>
      <c r="R41" s="138">
        <f t="shared" si="0"/>
        <v>1.5596592760000001E-3</v>
      </c>
      <c r="S41" s="138">
        <f t="shared" ref="S41" si="7">(R41/$D$53)*100</f>
        <v>4.344454807799443E-3</v>
      </c>
      <c r="T41" s="198" t="s">
        <v>397</v>
      </c>
      <c r="U41" s="198" t="s">
        <v>497</v>
      </c>
      <c r="V41" s="198" t="s">
        <v>555</v>
      </c>
      <c r="W41" s="198" t="s">
        <v>676</v>
      </c>
    </row>
    <row r="42" spans="1:23" ht="99.75" x14ac:dyDescent="0.2">
      <c r="A42" s="246"/>
      <c r="B42" s="249"/>
      <c r="C42" s="249"/>
      <c r="D42" s="284"/>
      <c r="E42" s="251"/>
      <c r="F42" s="122" t="s">
        <v>227</v>
      </c>
      <c r="G42" s="122" t="s">
        <v>228</v>
      </c>
      <c r="H42" s="57" t="s">
        <v>22</v>
      </c>
      <c r="I42" s="122" t="s">
        <v>219</v>
      </c>
      <c r="J42" s="122" t="s">
        <v>20</v>
      </c>
      <c r="K42" s="102">
        <v>3000000</v>
      </c>
      <c r="L42" s="88">
        <v>3.5000000000000001E-3</v>
      </c>
      <c r="M42" s="214">
        <v>488617</v>
      </c>
      <c r="N42" s="214">
        <v>500566</v>
      </c>
      <c r="O42" s="214">
        <v>692875</v>
      </c>
      <c r="P42" s="214">
        <v>492186</v>
      </c>
      <c r="Q42" s="108">
        <f t="shared" si="5"/>
        <v>0.72474799999999995</v>
      </c>
      <c r="R42" s="138">
        <f t="shared" si="0"/>
        <v>2.536618E-3</v>
      </c>
      <c r="S42" s="138">
        <f t="shared" ref="S42" si="8">(R42/$D$53)*100</f>
        <v>7.0657883008356549E-3</v>
      </c>
      <c r="T42" s="198" t="s">
        <v>408</v>
      </c>
      <c r="U42" s="198" t="s">
        <v>498</v>
      </c>
      <c r="V42" s="198" t="s">
        <v>556</v>
      </c>
      <c r="W42" s="198" t="s">
        <v>677</v>
      </c>
    </row>
    <row r="43" spans="1:23" ht="99.75" x14ac:dyDescent="0.2">
      <c r="A43" s="246"/>
      <c r="B43" s="249"/>
      <c r="C43" s="249"/>
      <c r="D43" s="284"/>
      <c r="E43" s="251"/>
      <c r="F43" s="122" t="s">
        <v>229</v>
      </c>
      <c r="G43" s="122" t="s">
        <v>230</v>
      </c>
      <c r="H43" s="57" t="s">
        <v>22</v>
      </c>
      <c r="I43" s="122" t="s">
        <v>132</v>
      </c>
      <c r="J43" s="122" t="s">
        <v>20</v>
      </c>
      <c r="K43" s="102">
        <v>14000</v>
      </c>
      <c r="L43" s="88">
        <v>3.0000000000000001E-3</v>
      </c>
      <c r="M43" s="214">
        <v>2659</v>
      </c>
      <c r="N43" s="214">
        <v>2681</v>
      </c>
      <c r="O43" s="214">
        <v>3686</v>
      </c>
      <c r="P43" s="214">
        <v>2440</v>
      </c>
      <c r="Q43" s="108">
        <f t="shared" si="5"/>
        <v>0.81899999999999995</v>
      </c>
      <c r="R43" s="138">
        <f t="shared" si="0"/>
        <v>2.457E-3</v>
      </c>
      <c r="S43" s="138">
        <f t="shared" ref="S43" si="9">(R43/$D$53)*100</f>
        <v>6.8440111420612808E-3</v>
      </c>
      <c r="T43" s="198" t="s">
        <v>409</v>
      </c>
      <c r="U43" s="198" t="s">
        <v>499</v>
      </c>
      <c r="V43" s="198" t="s">
        <v>557</v>
      </c>
      <c r="W43" s="198" t="s">
        <v>678</v>
      </c>
    </row>
    <row r="44" spans="1:23" ht="99.75" x14ac:dyDescent="0.2">
      <c r="A44" s="246"/>
      <c r="B44" s="249"/>
      <c r="C44" s="249"/>
      <c r="D44" s="284"/>
      <c r="E44" s="251"/>
      <c r="F44" s="122" t="s">
        <v>231</v>
      </c>
      <c r="G44" s="122" t="s">
        <v>232</v>
      </c>
      <c r="H44" s="57" t="s">
        <v>22</v>
      </c>
      <c r="I44" s="122" t="s">
        <v>218</v>
      </c>
      <c r="J44" s="122" t="s">
        <v>20</v>
      </c>
      <c r="K44" s="102">
        <v>40000000</v>
      </c>
      <c r="L44" s="88">
        <v>3.5000000000000001E-3</v>
      </c>
      <c r="M44" s="214">
        <v>5656907</v>
      </c>
      <c r="N44" s="214">
        <v>6383334</v>
      </c>
      <c r="O44" s="214">
        <v>7534639</v>
      </c>
      <c r="P44" s="214">
        <v>6266993</v>
      </c>
      <c r="Q44" s="108">
        <f t="shared" si="5"/>
        <v>0.64604682499999999</v>
      </c>
      <c r="R44" s="138">
        <f t="shared" si="0"/>
        <v>2.2611638875000002E-3</v>
      </c>
      <c r="S44" s="138">
        <f t="shared" ref="S44" si="10">(R44/$D$53)*100</f>
        <v>6.2985066504178287E-3</v>
      </c>
      <c r="T44" s="198" t="s">
        <v>410</v>
      </c>
      <c r="U44" s="198" t="s">
        <v>500</v>
      </c>
      <c r="V44" s="198" t="s">
        <v>558</v>
      </c>
      <c r="W44" s="198" t="s">
        <v>679</v>
      </c>
    </row>
    <row r="45" spans="1:23" ht="99.75" x14ac:dyDescent="0.2">
      <c r="A45" s="246"/>
      <c r="B45" s="249"/>
      <c r="C45" s="249"/>
      <c r="D45" s="284"/>
      <c r="E45" s="251"/>
      <c r="F45" s="99" t="s">
        <v>134</v>
      </c>
      <c r="G45" s="99" t="s">
        <v>136</v>
      </c>
      <c r="H45" s="57" t="s">
        <v>22</v>
      </c>
      <c r="I45" s="99" t="s">
        <v>135</v>
      </c>
      <c r="J45" s="99" t="s">
        <v>20</v>
      </c>
      <c r="K45" s="102">
        <v>14400000</v>
      </c>
      <c r="L45" s="88">
        <v>3.2000000000000002E-3</v>
      </c>
      <c r="M45" s="214">
        <v>2842422</v>
      </c>
      <c r="N45" s="214">
        <v>4735516</v>
      </c>
      <c r="O45" s="214">
        <v>5061026</v>
      </c>
      <c r="P45" s="214">
        <v>9678073</v>
      </c>
      <c r="Q45" s="108">
        <f t="shared" si="5"/>
        <v>1.549794236111111</v>
      </c>
      <c r="R45" s="107">
        <f t="shared" si="0"/>
        <v>3.2000000000000002E-3</v>
      </c>
      <c r="S45" s="107">
        <f>(R45/$D$53)*100</f>
        <v>8.9136490250696383E-3</v>
      </c>
      <c r="T45" s="198" t="s">
        <v>398</v>
      </c>
      <c r="U45" s="198" t="s">
        <v>501</v>
      </c>
      <c r="V45" s="198" t="s">
        <v>559</v>
      </c>
      <c r="W45" s="198" t="s">
        <v>680</v>
      </c>
    </row>
    <row r="46" spans="1:23" ht="85.5" x14ac:dyDescent="0.2">
      <c r="A46" s="246"/>
      <c r="B46" s="249"/>
      <c r="C46" s="298"/>
      <c r="D46" s="284"/>
      <c r="E46" s="251"/>
      <c r="F46" s="122" t="s">
        <v>137</v>
      </c>
      <c r="G46" s="122" t="s">
        <v>139</v>
      </c>
      <c r="H46" s="57" t="s">
        <v>22</v>
      </c>
      <c r="I46" s="122" t="s">
        <v>138</v>
      </c>
      <c r="J46" s="122" t="s">
        <v>20</v>
      </c>
      <c r="K46" s="73">
        <v>100000000</v>
      </c>
      <c r="L46" s="88">
        <v>3.5000000000000001E-3</v>
      </c>
      <c r="M46" s="215">
        <v>21798336</v>
      </c>
      <c r="N46" s="215">
        <v>30059408</v>
      </c>
      <c r="O46" s="215">
        <v>29226071</v>
      </c>
      <c r="P46" s="215">
        <v>63890640</v>
      </c>
      <c r="Q46" s="108">
        <f t="shared" si="5"/>
        <v>1.4497445499999999</v>
      </c>
      <c r="R46" s="143">
        <f t="shared" si="0"/>
        <v>3.5000000000000001E-3</v>
      </c>
      <c r="S46" s="143">
        <f t="shared" ref="S46" si="11">(R46/$D$53)*100</f>
        <v>9.7493036211699184E-3</v>
      </c>
      <c r="T46" s="198" t="s">
        <v>399</v>
      </c>
      <c r="U46" s="198" t="s">
        <v>502</v>
      </c>
      <c r="V46" s="198" t="s">
        <v>560</v>
      </c>
      <c r="W46" s="198" t="s">
        <v>681</v>
      </c>
    </row>
    <row r="47" spans="1:23" ht="51" x14ac:dyDescent="0.2">
      <c r="A47" s="246"/>
      <c r="B47" s="249"/>
      <c r="C47" s="248" t="s">
        <v>169</v>
      </c>
      <c r="D47" s="277">
        <f>SUM(L47:L48)</f>
        <v>0.02</v>
      </c>
      <c r="E47" s="251"/>
      <c r="F47" s="122" t="s">
        <v>153</v>
      </c>
      <c r="G47" s="122" t="s">
        <v>158</v>
      </c>
      <c r="H47" s="57" t="s">
        <v>22</v>
      </c>
      <c r="I47" s="122" t="s">
        <v>154</v>
      </c>
      <c r="J47" s="122" t="s">
        <v>20</v>
      </c>
      <c r="K47" s="102">
        <v>68800</v>
      </c>
      <c r="L47" s="88">
        <v>0.01</v>
      </c>
      <c r="M47" s="199">
        <v>8228</v>
      </c>
      <c r="N47" s="199">
        <v>8576</v>
      </c>
      <c r="O47" s="199">
        <v>8794</v>
      </c>
      <c r="P47" s="199">
        <v>9410</v>
      </c>
      <c r="Q47" s="108">
        <f t="shared" si="5"/>
        <v>0.50883720930232557</v>
      </c>
      <c r="R47" s="143">
        <f t="shared" si="0"/>
        <v>5.0883720930232556E-3</v>
      </c>
      <c r="S47" s="143">
        <f t="shared" ref="S47" si="12">(R47/$D$53)*100</f>
        <v>1.4173738420677592E-2</v>
      </c>
      <c r="T47" s="196" t="s">
        <v>400</v>
      </c>
      <c r="U47" s="196" t="s">
        <v>503</v>
      </c>
      <c r="V47" s="196" t="s">
        <v>586</v>
      </c>
      <c r="W47" s="196" t="s">
        <v>682</v>
      </c>
    </row>
    <row r="48" spans="1:23" ht="61.5" customHeight="1" x14ac:dyDescent="0.2">
      <c r="A48" s="246"/>
      <c r="B48" s="249"/>
      <c r="C48" s="249"/>
      <c r="D48" s="277"/>
      <c r="E48" s="251"/>
      <c r="F48" s="122" t="s">
        <v>155</v>
      </c>
      <c r="G48" s="122" t="s">
        <v>157</v>
      </c>
      <c r="H48" s="122" t="s">
        <v>24</v>
      </c>
      <c r="I48" s="122" t="s">
        <v>156</v>
      </c>
      <c r="J48" s="122" t="s">
        <v>20</v>
      </c>
      <c r="K48" s="102">
        <v>4000</v>
      </c>
      <c r="L48" s="88">
        <v>0.01</v>
      </c>
      <c r="M48" s="199">
        <v>610</v>
      </c>
      <c r="N48" s="199">
        <v>803.5</v>
      </c>
      <c r="O48" s="199">
        <v>884</v>
      </c>
      <c r="P48" s="199">
        <v>885</v>
      </c>
      <c r="Q48" s="108">
        <f t="shared" si="5"/>
        <v>0.79562500000000003</v>
      </c>
      <c r="R48" s="143">
        <f t="shared" si="0"/>
        <v>7.9562499999999998E-3</v>
      </c>
      <c r="S48" s="143">
        <f t="shared" ref="S48" si="13">(R48/$D$53)*100</f>
        <v>2.2162256267409471E-2</v>
      </c>
      <c r="T48" s="195" t="s">
        <v>401</v>
      </c>
      <c r="U48" s="195" t="s">
        <v>504</v>
      </c>
      <c r="V48" s="195" t="s">
        <v>587</v>
      </c>
      <c r="W48" s="195" t="s">
        <v>683</v>
      </c>
    </row>
    <row r="49" spans="1:23" ht="13.5" customHeight="1" x14ac:dyDescent="0.2">
      <c r="A49" s="274" t="s">
        <v>8</v>
      </c>
      <c r="B49" s="274"/>
      <c r="C49" s="274"/>
      <c r="D49" s="274"/>
      <c r="E49" s="274"/>
      <c r="F49" s="274"/>
      <c r="G49" s="274"/>
      <c r="H49" s="274"/>
      <c r="I49" s="274"/>
      <c r="J49" s="274"/>
      <c r="K49" s="274"/>
      <c r="L49" s="274"/>
      <c r="M49" s="274"/>
      <c r="N49" s="274"/>
      <c r="O49" s="274"/>
      <c r="P49" s="274"/>
      <c r="Q49" s="274"/>
      <c r="R49" s="274"/>
      <c r="S49" s="134">
        <f>SUM(S11:S48)</f>
        <v>0.84755411076971343</v>
      </c>
      <c r="T49" s="213"/>
      <c r="U49" s="213"/>
      <c r="V49" s="213"/>
      <c r="W49" s="135"/>
    </row>
    <row r="51" spans="1:23" ht="36" x14ac:dyDescent="0.2">
      <c r="L51" s="75"/>
      <c r="W51" s="46" t="s">
        <v>195</v>
      </c>
    </row>
    <row r="52" spans="1:23" x14ac:dyDescent="0.2">
      <c r="D52" s="41">
        <f>SUM(D11:D48)</f>
        <v>0.35899999999999999</v>
      </c>
      <c r="L52" s="75"/>
    </row>
    <row r="53" spans="1:23" x14ac:dyDescent="0.2">
      <c r="D53" s="61">
        <f>+D52*100</f>
        <v>35.9</v>
      </c>
    </row>
    <row r="57" spans="1:23" x14ac:dyDescent="0.2">
      <c r="L57" s="76"/>
    </row>
  </sheetData>
  <mergeCells count="39">
    <mergeCell ref="C11:C21"/>
    <mergeCell ref="D47:D48"/>
    <mergeCell ref="A1:D3"/>
    <mergeCell ref="E1:W3"/>
    <mergeCell ref="A4:W4"/>
    <mergeCell ref="A5:W5"/>
    <mergeCell ref="A6:W6"/>
    <mergeCell ref="A7:W7"/>
    <mergeCell ref="A8:L8"/>
    <mergeCell ref="A9:A10"/>
    <mergeCell ref="B9:B10"/>
    <mergeCell ref="D9:D10"/>
    <mergeCell ref="W9:W10"/>
    <mergeCell ref="M8:S8"/>
    <mergeCell ref="S9:S10"/>
    <mergeCell ref="T9:T10"/>
    <mergeCell ref="C9:C10"/>
    <mergeCell ref="U9:U10"/>
    <mergeCell ref="T8:W8"/>
    <mergeCell ref="Q9:Q10"/>
    <mergeCell ref="N9:N10"/>
    <mergeCell ref="P9:P10"/>
    <mergeCell ref="V9:V10"/>
    <mergeCell ref="A49:R49"/>
    <mergeCell ref="M9:M10"/>
    <mergeCell ref="D11:D21"/>
    <mergeCell ref="D27:D46"/>
    <mergeCell ref="C22:C26"/>
    <mergeCell ref="D22:D26"/>
    <mergeCell ref="A11:A48"/>
    <mergeCell ref="B11:B48"/>
    <mergeCell ref="L9:L10"/>
    <mergeCell ref="E9:E10"/>
    <mergeCell ref="R9:R10"/>
    <mergeCell ref="F9:K9"/>
    <mergeCell ref="O9:O10"/>
    <mergeCell ref="E11:E48"/>
    <mergeCell ref="C27:C46"/>
    <mergeCell ref="C47:C48"/>
  </mergeCells>
  <pageMargins left="0.7" right="0.7" top="0.75" bottom="0.75" header="0.3" footer="0.3"/>
  <pageSetup orientation="portrait" r:id="rId1"/>
  <ignoredErrors>
    <ignoredError sqref="Q13 Q16:Q48" formula="1"/>
    <ignoredError sqref="D22 D47 D11 D27"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18"/>
  <sheetViews>
    <sheetView showGridLines="0" topLeftCell="C1" zoomScale="70" zoomScaleNormal="70" zoomScalePageLayoutView="86" workbookViewId="0">
      <selection sqref="A1:D3"/>
    </sheetView>
  </sheetViews>
  <sheetFormatPr baseColWidth="10" defaultColWidth="10.85546875" defaultRowHeight="12.75" x14ac:dyDescent="0.2"/>
  <cols>
    <col min="1" max="1" width="19.7109375" style="9" customWidth="1"/>
    <col min="2" max="3" width="21.85546875" style="9" customWidth="1"/>
    <col min="4" max="4" width="10.85546875" style="9" customWidth="1"/>
    <col min="5" max="5" width="14.7109375" style="9" customWidth="1"/>
    <col min="6" max="6" width="15.42578125" style="9" customWidth="1"/>
    <col min="7" max="7" width="45.5703125" style="9" customWidth="1"/>
    <col min="8" max="8" width="10.140625" style="9" customWidth="1"/>
    <col min="9" max="9" width="25.42578125" style="9" customWidth="1"/>
    <col min="10" max="10" width="14.42578125" style="9" customWidth="1"/>
    <col min="11" max="11" width="14.85546875" style="9" customWidth="1"/>
    <col min="12" max="12" width="12.5703125" style="9" customWidth="1"/>
    <col min="13" max="16" width="14.42578125" style="9" customWidth="1"/>
    <col min="17" max="17" width="13.5703125" style="9" customWidth="1"/>
    <col min="18" max="18" width="15.28515625" style="9" customWidth="1"/>
    <col min="19" max="19" width="13.85546875" style="9" customWidth="1"/>
    <col min="20" max="20" width="51.140625" style="9" customWidth="1"/>
    <col min="21" max="22" width="30.42578125" style="9" customWidth="1"/>
    <col min="23" max="23" width="35.28515625" style="9" customWidth="1"/>
    <col min="24" max="16384" width="10.85546875" style="9"/>
  </cols>
  <sheetData>
    <row r="1" spans="1:23" ht="13.5" customHeight="1" x14ac:dyDescent="0.2">
      <c r="A1" s="255"/>
      <c r="B1" s="255"/>
      <c r="C1" s="255"/>
      <c r="D1" s="255"/>
      <c r="E1" s="291" t="s">
        <v>199</v>
      </c>
      <c r="F1" s="291"/>
      <c r="G1" s="291"/>
      <c r="H1" s="291"/>
      <c r="I1" s="291"/>
      <c r="J1" s="291"/>
      <c r="K1" s="291"/>
      <c r="L1" s="291"/>
      <c r="M1" s="291"/>
      <c r="N1" s="291"/>
      <c r="O1" s="291"/>
      <c r="P1" s="291"/>
      <c r="Q1" s="291"/>
      <c r="R1" s="291"/>
      <c r="S1" s="291"/>
      <c r="T1" s="291"/>
      <c r="U1" s="291"/>
      <c r="V1" s="291"/>
      <c r="W1" s="292"/>
    </row>
    <row r="2" spans="1:23" ht="25.5" customHeight="1" x14ac:dyDescent="0.2">
      <c r="A2" s="255"/>
      <c r="B2" s="255"/>
      <c r="C2" s="255"/>
      <c r="D2" s="255"/>
      <c r="E2" s="293"/>
      <c r="F2" s="293"/>
      <c r="G2" s="293"/>
      <c r="H2" s="293"/>
      <c r="I2" s="293"/>
      <c r="J2" s="293"/>
      <c r="K2" s="293"/>
      <c r="L2" s="293"/>
      <c r="M2" s="293"/>
      <c r="N2" s="293"/>
      <c r="O2" s="293"/>
      <c r="P2" s="293"/>
      <c r="Q2" s="293"/>
      <c r="R2" s="293"/>
      <c r="S2" s="293"/>
      <c r="T2" s="293"/>
      <c r="U2" s="293"/>
      <c r="V2" s="293"/>
      <c r="W2" s="294"/>
    </row>
    <row r="3" spans="1:23" ht="21" customHeight="1" x14ac:dyDescent="0.2">
      <c r="A3" s="255"/>
      <c r="B3" s="255"/>
      <c r="C3" s="255"/>
      <c r="D3" s="255"/>
      <c r="E3" s="295"/>
      <c r="F3" s="295"/>
      <c r="G3" s="295"/>
      <c r="H3" s="295"/>
      <c r="I3" s="295"/>
      <c r="J3" s="295"/>
      <c r="K3" s="295"/>
      <c r="L3" s="295"/>
      <c r="M3" s="295"/>
      <c r="N3" s="295"/>
      <c r="O3" s="295"/>
      <c r="P3" s="295"/>
      <c r="Q3" s="295"/>
      <c r="R3" s="295"/>
      <c r="S3" s="295"/>
      <c r="T3" s="295"/>
      <c r="U3" s="295"/>
      <c r="V3" s="295"/>
      <c r="W3" s="296"/>
    </row>
    <row r="4" spans="1:23" ht="15.75" customHeight="1" x14ac:dyDescent="0.2">
      <c r="A4" s="257" t="s">
        <v>34</v>
      </c>
      <c r="B4" s="257"/>
      <c r="C4" s="257"/>
      <c r="D4" s="257"/>
      <c r="E4" s="257"/>
      <c r="F4" s="257"/>
      <c r="G4" s="257"/>
      <c r="H4" s="257"/>
      <c r="I4" s="257"/>
      <c r="J4" s="257"/>
      <c r="K4" s="257"/>
      <c r="L4" s="257"/>
      <c r="M4" s="257"/>
      <c r="N4" s="257"/>
      <c r="O4" s="257"/>
      <c r="P4" s="257"/>
      <c r="Q4" s="257"/>
      <c r="R4" s="257"/>
      <c r="S4" s="257"/>
      <c r="T4" s="257"/>
      <c r="U4" s="257"/>
      <c r="V4" s="257"/>
      <c r="W4" s="257"/>
    </row>
    <row r="5" spans="1:23" ht="15" customHeight="1" x14ac:dyDescent="0.2">
      <c r="A5" s="257" t="s">
        <v>52</v>
      </c>
      <c r="B5" s="257"/>
      <c r="C5" s="257"/>
      <c r="D5" s="257"/>
      <c r="E5" s="257"/>
      <c r="F5" s="257"/>
      <c r="G5" s="257"/>
      <c r="H5" s="257"/>
      <c r="I5" s="257"/>
      <c r="J5" s="257"/>
      <c r="K5" s="257"/>
      <c r="L5" s="257"/>
      <c r="M5" s="257"/>
      <c r="N5" s="257"/>
      <c r="O5" s="257"/>
      <c r="P5" s="257"/>
      <c r="Q5" s="257"/>
      <c r="R5" s="257"/>
      <c r="S5" s="257"/>
      <c r="T5" s="257"/>
      <c r="U5" s="257"/>
      <c r="V5" s="257"/>
      <c r="W5" s="257"/>
    </row>
    <row r="6" spans="1:23" x14ac:dyDescent="0.2">
      <c r="A6" s="257" t="s">
        <v>292</v>
      </c>
      <c r="B6" s="257"/>
      <c r="C6" s="257"/>
      <c r="D6" s="257"/>
      <c r="E6" s="257"/>
      <c r="F6" s="257"/>
      <c r="G6" s="257"/>
      <c r="H6" s="257"/>
      <c r="I6" s="257"/>
      <c r="J6" s="257"/>
      <c r="K6" s="257"/>
      <c r="L6" s="257"/>
      <c r="M6" s="257"/>
      <c r="N6" s="257"/>
      <c r="O6" s="257"/>
      <c r="P6" s="257"/>
      <c r="Q6" s="257"/>
      <c r="R6" s="257"/>
      <c r="S6" s="257"/>
      <c r="T6" s="257"/>
      <c r="U6" s="257"/>
      <c r="V6" s="257"/>
      <c r="W6" s="257"/>
    </row>
    <row r="7" spans="1:23" ht="15.75" customHeight="1" x14ac:dyDescent="0.2">
      <c r="A7" s="255"/>
      <c r="B7" s="255"/>
      <c r="C7" s="255"/>
      <c r="D7" s="255"/>
      <c r="E7" s="255"/>
      <c r="F7" s="255"/>
      <c r="G7" s="255"/>
      <c r="H7" s="255"/>
      <c r="I7" s="255"/>
      <c r="J7" s="255"/>
      <c r="K7" s="255"/>
      <c r="L7" s="255"/>
      <c r="M7" s="255"/>
      <c r="N7" s="255"/>
      <c r="O7" s="255"/>
      <c r="P7" s="255"/>
      <c r="Q7" s="255"/>
      <c r="R7" s="255"/>
      <c r="S7" s="255"/>
      <c r="T7" s="255"/>
      <c r="U7" s="255"/>
      <c r="V7" s="255"/>
      <c r="W7" s="255"/>
    </row>
    <row r="8" spans="1:23" ht="12.75" customHeight="1" x14ac:dyDescent="0.2">
      <c r="A8" s="256" t="s">
        <v>1</v>
      </c>
      <c r="B8" s="256"/>
      <c r="C8" s="256"/>
      <c r="D8" s="256"/>
      <c r="E8" s="256"/>
      <c r="F8" s="256"/>
      <c r="G8" s="256"/>
      <c r="H8" s="256"/>
      <c r="I8" s="256"/>
      <c r="J8" s="256"/>
      <c r="K8" s="256"/>
      <c r="L8" s="256"/>
      <c r="M8" s="240" t="s">
        <v>2</v>
      </c>
      <c r="N8" s="240"/>
      <c r="O8" s="240"/>
      <c r="P8" s="240"/>
      <c r="Q8" s="240"/>
      <c r="R8" s="240"/>
      <c r="S8" s="241"/>
      <c r="T8" s="267" t="s">
        <v>234</v>
      </c>
      <c r="U8" s="268"/>
      <c r="V8" s="268"/>
      <c r="W8" s="269"/>
    </row>
    <row r="9" spans="1:23" ht="12.75" customHeight="1" x14ac:dyDescent="0.2">
      <c r="A9" s="243" t="s">
        <v>60</v>
      </c>
      <c r="B9" s="243" t="s">
        <v>76</v>
      </c>
      <c r="C9" s="281" t="s">
        <v>141</v>
      </c>
      <c r="D9" s="242" t="s">
        <v>3</v>
      </c>
      <c r="E9" s="243" t="s">
        <v>4</v>
      </c>
      <c r="F9" s="297" t="s">
        <v>26</v>
      </c>
      <c r="G9" s="297"/>
      <c r="H9" s="297"/>
      <c r="I9" s="297"/>
      <c r="J9" s="297"/>
      <c r="K9" s="297"/>
      <c r="L9" s="242" t="s">
        <v>3</v>
      </c>
      <c r="M9" s="244" t="s">
        <v>448</v>
      </c>
      <c r="N9" s="244" t="s">
        <v>449</v>
      </c>
      <c r="O9" s="244" t="s">
        <v>533</v>
      </c>
      <c r="P9" s="244" t="s">
        <v>618</v>
      </c>
      <c r="Q9" s="275" t="s">
        <v>80</v>
      </c>
      <c r="R9" s="242" t="s">
        <v>5</v>
      </c>
      <c r="S9" s="242" t="s">
        <v>6</v>
      </c>
      <c r="T9" s="244" t="s">
        <v>450</v>
      </c>
      <c r="U9" s="244" t="s">
        <v>451</v>
      </c>
      <c r="V9" s="244" t="s">
        <v>534</v>
      </c>
      <c r="W9" s="244" t="s">
        <v>617</v>
      </c>
    </row>
    <row r="10" spans="1:23" ht="51" customHeight="1" x14ac:dyDescent="0.2">
      <c r="A10" s="243"/>
      <c r="B10" s="243"/>
      <c r="C10" s="282"/>
      <c r="D10" s="242"/>
      <c r="E10" s="243"/>
      <c r="F10" s="149" t="s">
        <v>28</v>
      </c>
      <c r="G10" s="154" t="s">
        <v>27</v>
      </c>
      <c r="H10" s="154" t="s">
        <v>29</v>
      </c>
      <c r="I10" s="149" t="s">
        <v>21</v>
      </c>
      <c r="J10" s="154" t="s">
        <v>30</v>
      </c>
      <c r="K10" s="149" t="s">
        <v>33</v>
      </c>
      <c r="L10" s="242"/>
      <c r="M10" s="244"/>
      <c r="N10" s="244"/>
      <c r="O10" s="244"/>
      <c r="P10" s="244"/>
      <c r="Q10" s="276"/>
      <c r="R10" s="242"/>
      <c r="S10" s="242"/>
      <c r="T10" s="247"/>
      <c r="U10" s="247"/>
      <c r="V10" s="247"/>
      <c r="W10" s="247"/>
    </row>
    <row r="11" spans="1:23" ht="118.5" customHeight="1" x14ac:dyDescent="0.2">
      <c r="A11" s="250" t="str">
        <f>+'Plan de desarrollo'!B4</f>
        <v>5. Gobernanza y Gobernabilidad</v>
      </c>
      <c r="B11" s="250" t="str">
        <f>+'Objetivos Estratégicos'!B7</f>
        <v xml:space="preserve">Elevar la capacidad de innovación, calidad técnica y audiovisual en la producción, programación y distribución de los contenidos a través de las distintas plataformas. </v>
      </c>
      <c r="C11" s="250" t="s">
        <v>168</v>
      </c>
      <c r="D11" s="305">
        <f>SUM(L11:L14)</f>
        <v>0.08</v>
      </c>
      <c r="E11" s="250" t="s">
        <v>37</v>
      </c>
      <c r="F11" s="63" t="s">
        <v>49</v>
      </c>
      <c r="G11" s="63" t="s">
        <v>38</v>
      </c>
      <c r="H11" s="63" t="s">
        <v>24</v>
      </c>
      <c r="I11" s="63" t="s">
        <v>40</v>
      </c>
      <c r="J11" s="63" t="s">
        <v>32</v>
      </c>
      <c r="K11" s="71">
        <v>0.9</v>
      </c>
      <c r="L11" s="64">
        <v>0.02</v>
      </c>
      <c r="M11" s="141">
        <v>0.69</v>
      </c>
      <c r="N11" s="141">
        <v>0.86</v>
      </c>
      <c r="O11" s="141" t="s">
        <v>597</v>
      </c>
      <c r="P11" s="71" t="s">
        <v>647</v>
      </c>
      <c r="Q11" s="72">
        <f>IFERROR(AVERAGE(M11:P11)/K11,0)</f>
        <v>0.86111111111111094</v>
      </c>
      <c r="R11" s="64">
        <f>IF(Q11&lt;=100%,Q11*L11,L11)</f>
        <v>1.7222222222222219E-2</v>
      </c>
      <c r="S11" s="106">
        <f>(R11/D18)*100</f>
        <v>0.21527777777777773</v>
      </c>
      <c r="T11" s="121" t="s">
        <v>370</v>
      </c>
      <c r="U11" s="121" t="s">
        <v>370</v>
      </c>
      <c r="V11" s="121" t="s">
        <v>595</v>
      </c>
      <c r="W11" s="121" t="s">
        <v>648</v>
      </c>
    </row>
    <row r="12" spans="1:23" ht="148.5" customHeight="1" x14ac:dyDescent="0.2">
      <c r="A12" s="251"/>
      <c r="B12" s="251"/>
      <c r="C12" s="251"/>
      <c r="D12" s="306"/>
      <c r="E12" s="251"/>
      <c r="F12" s="122" t="s">
        <v>50</v>
      </c>
      <c r="G12" s="122" t="s">
        <v>39</v>
      </c>
      <c r="H12" s="122" t="s">
        <v>24</v>
      </c>
      <c r="I12" s="122" t="s">
        <v>41</v>
      </c>
      <c r="J12" s="122" t="s">
        <v>32</v>
      </c>
      <c r="K12" s="71">
        <v>0.9</v>
      </c>
      <c r="L12" s="146">
        <v>0.02</v>
      </c>
      <c r="M12" s="157">
        <v>0.85</v>
      </c>
      <c r="N12" s="157">
        <v>1</v>
      </c>
      <c r="O12" s="157" t="s">
        <v>598</v>
      </c>
      <c r="P12" s="221">
        <v>0.64</v>
      </c>
      <c r="Q12" s="83">
        <f>IFERROR(AVERAGE(M12:P12)/K12,0)</f>
        <v>0.92222222222222228</v>
      </c>
      <c r="R12" s="147">
        <f>IF(Q12&lt;=100%,Q12*L12,L12)</f>
        <v>1.8444444444444447E-2</v>
      </c>
      <c r="S12" s="146">
        <f>(R12/D18)*100</f>
        <v>0.2305555555555556</v>
      </c>
      <c r="T12" s="121" t="s">
        <v>371</v>
      </c>
      <c r="U12" s="121" t="s">
        <v>506</v>
      </c>
      <c r="V12" s="121" t="s">
        <v>596</v>
      </c>
      <c r="W12" s="121" t="s">
        <v>649</v>
      </c>
    </row>
    <row r="13" spans="1:23" ht="105.75" customHeight="1" x14ac:dyDescent="0.2">
      <c r="A13" s="251"/>
      <c r="B13" s="251"/>
      <c r="C13" s="251"/>
      <c r="D13" s="306"/>
      <c r="E13" s="251"/>
      <c r="F13" s="122" t="s">
        <v>257</v>
      </c>
      <c r="G13" s="122" t="s">
        <v>258</v>
      </c>
      <c r="H13" s="122" t="s">
        <v>24</v>
      </c>
      <c r="I13" s="122" t="s">
        <v>259</v>
      </c>
      <c r="J13" s="122" t="s">
        <v>36</v>
      </c>
      <c r="K13" s="158">
        <v>1</v>
      </c>
      <c r="L13" s="146">
        <v>0.02</v>
      </c>
      <c r="M13" s="158">
        <v>1</v>
      </c>
      <c r="N13" s="158">
        <v>0</v>
      </c>
      <c r="O13" s="158">
        <v>0</v>
      </c>
      <c r="P13" s="158">
        <v>0</v>
      </c>
      <c r="Q13" s="83">
        <f>IFERROR(SUM(M13:P13)/K13,0)</f>
        <v>1</v>
      </c>
      <c r="R13" s="147">
        <f>IF(Q13&lt;=100%,Q13*L13,L13)</f>
        <v>0.02</v>
      </c>
      <c r="S13" s="146">
        <f>(R13/D18)*100</f>
        <v>0.25</v>
      </c>
      <c r="T13" s="121" t="s">
        <v>368</v>
      </c>
      <c r="U13" s="121" t="s">
        <v>507</v>
      </c>
      <c r="V13" s="121" t="s">
        <v>507</v>
      </c>
      <c r="W13" s="121" t="s">
        <v>507</v>
      </c>
    </row>
    <row r="14" spans="1:23" ht="195" customHeight="1" x14ac:dyDescent="0.2">
      <c r="A14" s="251"/>
      <c r="B14" s="304"/>
      <c r="C14" s="304"/>
      <c r="D14" s="307"/>
      <c r="E14" s="304"/>
      <c r="F14" s="63" t="s">
        <v>308</v>
      </c>
      <c r="G14" s="63" t="s">
        <v>307</v>
      </c>
      <c r="H14" s="122" t="s">
        <v>24</v>
      </c>
      <c r="I14" s="63" t="s">
        <v>306</v>
      </c>
      <c r="J14" s="122" t="s">
        <v>36</v>
      </c>
      <c r="K14" s="158">
        <v>1</v>
      </c>
      <c r="L14" s="66">
        <v>0.02</v>
      </c>
      <c r="M14" s="161">
        <v>0.5</v>
      </c>
      <c r="N14" s="161">
        <v>0.1</v>
      </c>
      <c r="O14" s="161">
        <v>0.2</v>
      </c>
      <c r="P14" s="222">
        <v>0.2</v>
      </c>
      <c r="Q14" s="83">
        <f>IFERROR(SUM(M14:P14)/K14,0)</f>
        <v>1</v>
      </c>
      <c r="R14" s="64">
        <f>IF(Q14&lt;=100%,Q14*L14,L14)</f>
        <v>0.02</v>
      </c>
      <c r="S14" s="139">
        <f>(R14/D18)*100</f>
        <v>0.25</v>
      </c>
      <c r="T14" s="121" t="s">
        <v>369</v>
      </c>
      <c r="U14" s="121" t="s">
        <v>508</v>
      </c>
      <c r="V14" s="121" t="s">
        <v>508</v>
      </c>
      <c r="W14" s="121" t="s">
        <v>650</v>
      </c>
    </row>
    <row r="15" spans="1:23" ht="13.5" customHeight="1" x14ac:dyDescent="0.2">
      <c r="A15" s="274" t="s">
        <v>8</v>
      </c>
      <c r="B15" s="274"/>
      <c r="C15" s="274"/>
      <c r="D15" s="274"/>
      <c r="E15" s="274"/>
      <c r="F15" s="274"/>
      <c r="G15" s="274"/>
      <c r="H15" s="274"/>
      <c r="I15" s="274"/>
      <c r="J15" s="274"/>
      <c r="K15" s="274"/>
      <c r="L15" s="274"/>
      <c r="M15" s="274"/>
      <c r="N15" s="274"/>
      <c r="O15" s="274"/>
      <c r="P15" s="274"/>
      <c r="Q15" s="274"/>
      <c r="R15" s="274"/>
      <c r="S15" s="136">
        <f>SUM(S11:S14)</f>
        <v>0.9458333333333333</v>
      </c>
      <c r="T15" s="136"/>
      <c r="U15" s="136"/>
      <c r="V15" s="136"/>
      <c r="W15" s="130"/>
    </row>
    <row r="17" spans="4:23" ht="36" x14ac:dyDescent="0.2">
      <c r="D17" s="15">
        <f>D11</f>
        <v>0.08</v>
      </c>
      <c r="W17" s="46" t="s">
        <v>195</v>
      </c>
    </row>
    <row r="18" spans="4:23" x14ac:dyDescent="0.2">
      <c r="D18" s="9">
        <f>+D17*100</f>
        <v>8</v>
      </c>
    </row>
  </sheetData>
  <mergeCells count="33">
    <mergeCell ref="V9:V10"/>
    <mergeCell ref="D9:D10"/>
    <mergeCell ref="A15:R15"/>
    <mergeCell ref="A11:A14"/>
    <mergeCell ref="B11:B14"/>
    <mergeCell ref="D11:D14"/>
    <mergeCell ref="C11:C14"/>
    <mergeCell ref="E11:E14"/>
    <mergeCell ref="M9:M10"/>
    <mergeCell ref="C9:C10"/>
    <mergeCell ref="P9:P10"/>
    <mergeCell ref="A1:D3"/>
    <mergeCell ref="A4:W4"/>
    <mergeCell ref="A5:W5"/>
    <mergeCell ref="A6:W6"/>
    <mergeCell ref="A7:W7"/>
    <mergeCell ref="E1:W3"/>
    <mergeCell ref="T8:W8"/>
    <mergeCell ref="A8:L8"/>
    <mergeCell ref="W9:W10"/>
    <mergeCell ref="Q9:Q10"/>
    <mergeCell ref="R9:R10"/>
    <mergeCell ref="M8:S8"/>
    <mergeCell ref="B9:B10"/>
    <mergeCell ref="U9:U10"/>
    <mergeCell ref="E9:E10"/>
    <mergeCell ref="F9:K9"/>
    <mergeCell ref="S9:S10"/>
    <mergeCell ref="N9:N10"/>
    <mergeCell ref="O9:O10"/>
    <mergeCell ref="T9:T10"/>
    <mergeCell ref="A9:A10"/>
    <mergeCell ref="L9:L10"/>
  </mergeCells>
  <pageMargins left="0.7" right="0.7" top="0.75" bottom="0.75" header="0.3" footer="0.3"/>
  <pageSetup orientation="portrait" r:id="rId1"/>
  <ignoredErrors>
    <ignoredError sqref="O11:O12"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XJ22"/>
  <sheetViews>
    <sheetView showGridLines="0" topLeftCell="D1" zoomScale="70" zoomScaleNormal="70" zoomScalePageLayoutView="70" workbookViewId="0">
      <selection activeCell="F11" sqref="F11"/>
    </sheetView>
  </sheetViews>
  <sheetFormatPr baseColWidth="10" defaultColWidth="0" defaultRowHeight="12.75" x14ac:dyDescent="0.2"/>
  <cols>
    <col min="1" max="1" width="19.7109375" style="9" customWidth="1"/>
    <col min="2" max="2" width="19" style="9" customWidth="1"/>
    <col min="3" max="3" width="18" style="9" customWidth="1"/>
    <col min="4" max="4" width="10.42578125" style="9" customWidth="1"/>
    <col min="5" max="5" width="14" style="9" customWidth="1"/>
    <col min="6" max="6" width="19.7109375" style="77" customWidth="1"/>
    <col min="7" max="7" width="24.42578125" style="77" customWidth="1"/>
    <col min="8" max="8" width="12.5703125" style="77" customWidth="1"/>
    <col min="9" max="9" width="22.5703125" style="77" customWidth="1"/>
    <col min="10" max="10" width="14.42578125" style="77" customWidth="1"/>
    <col min="11" max="11" width="13.42578125" style="77" customWidth="1"/>
    <col min="12" max="12" width="11.42578125" style="77" customWidth="1"/>
    <col min="13" max="16" width="15" style="9" customWidth="1"/>
    <col min="17" max="17" width="13.42578125" style="77" customWidth="1"/>
    <col min="18" max="18" width="16" style="77" customWidth="1"/>
    <col min="19" max="19" width="12.28515625" style="77" customWidth="1"/>
    <col min="20" max="21" width="44.42578125" style="77" customWidth="1"/>
    <col min="22" max="22" width="65.7109375" style="77" customWidth="1"/>
    <col min="23" max="23" width="58.42578125" style="9" customWidth="1"/>
    <col min="24" max="24" width="23.42578125" style="9" customWidth="1"/>
    <col min="25" max="246" width="10.85546875" style="9" hidden="1"/>
    <col min="247" max="247" width="19.7109375" style="9" hidden="1"/>
    <col min="248" max="248" width="19.42578125" style="9" hidden="1"/>
    <col min="249" max="249" width="10.42578125" style="9" hidden="1"/>
    <col min="250" max="250" width="16.42578125" style="9" hidden="1"/>
    <col min="251" max="251" width="27.28515625" style="9" hidden="1"/>
    <col min="252" max="252" width="10.140625" style="9" hidden="1"/>
    <col min="253" max="253" width="18.140625" style="9" hidden="1"/>
    <col min="254" max="254" width="21" style="9" hidden="1"/>
    <col min="255" max="255" width="23.7109375" style="9" hidden="1"/>
    <col min="256" max="256" width="10.7109375" style="9" hidden="1"/>
    <col min="257" max="257" width="25.42578125" style="9" hidden="1"/>
    <col min="258" max="258" width="12.42578125" style="9" hidden="1"/>
    <col min="259" max="259" width="13.42578125" style="9" hidden="1"/>
    <col min="260" max="260" width="10.28515625" style="9" hidden="1"/>
    <col min="261" max="269" width="15.42578125" style="9" hidden="1"/>
    <col min="270" max="270" width="15.85546875" style="9" hidden="1"/>
    <col min="271" max="271" width="13.42578125" style="9" hidden="1"/>
    <col min="272" max="272" width="12.85546875" style="9" hidden="1"/>
    <col min="273" max="273" width="13.42578125" style="9" hidden="1"/>
    <col min="274" max="274" width="16" style="9" hidden="1"/>
    <col min="275" max="275" width="12.28515625" style="9" hidden="1"/>
    <col min="276" max="276" width="17.28515625" style="9" hidden="1"/>
    <col min="277" max="277" width="16.28515625" style="9" hidden="1"/>
    <col min="278" max="278" width="22.5703125" style="9" hidden="1"/>
    <col min="279" max="279" width="21.140625" style="9" hidden="1"/>
    <col min="280" max="280" width="23.42578125" style="9" hidden="1"/>
    <col min="281" max="502" width="10.85546875" style="9" hidden="1"/>
    <col min="503" max="503" width="19.7109375" style="9" hidden="1"/>
    <col min="504" max="504" width="19.42578125" style="9" hidden="1"/>
    <col min="505" max="505" width="10.42578125" style="9" hidden="1"/>
    <col min="506" max="506" width="16.42578125" style="9" hidden="1"/>
    <col min="507" max="507" width="27.28515625" style="9" hidden="1"/>
    <col min="508" max="508" width="10.140625" style="9" hidden="1"/>
    <col min="509" max="509" width="18.140625" style="9" hidden="1"/>
    <col min="510" max="510" width="21" style="9" hidden="1"/>
    <col min="511" max="511" width="23.7109375" style="9" hidden="1"/>
    <col min="512" max="512" width="10.7109375" style="9" hidden="1"/>
    <col min="513" max="513" width="25.42578125" style="9" hidden="1"/>
    <col min="514" max="514" width="12.42578125" style="9" hidden="1"/>
    <col min="515" max="515" width="13.42578125" style="9" hidden="1"/>
    <col min="516" max="516" width="10.28515625" style="9" hidden="1"/>
    <col min="517" max="525" width="15.42578125" style="9" hidden="1"/>
    <col min="526" max="526" width="15.85546875" style="9" hidden="1"/>
    <col min="527" max="527" width="13.42578125" style="9" hidden="1"/>
    <col min="528" max="528" width="12.85546875" style="9" hidden="1"/>
    <col min="529" max="529" width="13.42578125" style="9" hidden="1"/>
    <col min="530" max="530" width="16" style="9" hidden="1"/>
    <col min="531" max="531" width="12.28515625" style="9" hidden="1"/>
    <col min="532" max="532" width="17.28515625" style="9" hidden="1"/>
    <col min="533" max="533" width="16.28515625" style="9" hidden="1"/>
    <col min="534" max="534" width="22.5703125" style="9" hidden="1"/>
    <col min="535" max="535" width="21.140625" style="9" hidden="1"/>
    <col min="536" max="536" width="23.42578125" style="9" hidden="1"/>
    <col min="537" max="758" width="10.85546875" style="9" hidden="1"/>
    <col min="759" max="759" width="19.7109375" style="9" hidden="1"/>
    <col min="760" max="760" width="19.42578125" style="9" hidden="1"/>
    <col min="761" max="761" width="10.42578125" style="9" hidden="1"/>
    <col min="762" max="762" width="16.42578125" style="9" hidden="1"/>
    <col min="763" max="763" width="27.28515625" style="9" hidden="1"/>
    <col min="764" max="764" width="10.140625" style="9" hidden="1"/>
    <col min="765" max="765" width="18.140625" style="9" hidden="1"/>
    <col min="766" max="766" width="21" style="9" hidden="1"/>
    <col min="767" max="767" width="23.7109375" style="9" hidden="1"/>
    <col min="768" max="768" width="10.7109375" style="9" hidden="1"/>
    <col min="769" max="769" width="25.42578125" style="9" hidden="1"/>
    <col min="770" max="770" width="12.42578125" style="9" hidden="1"/>
    <col min="771" max="771" width="13.42578125" style="9" hidden="1"/>
    <col min="772" max="772" width="10.28515625" style="9" hidden="1"/>
    <col min="773" max="781" width="15.42578125" style="9" hidden="1"/>
    <col min="782" max="782" width="15.85546875" style="9" hidden="1"/>
    <col min="783" max="783" width="13.42578125" style="9" hidden="1"/>
    <col min="784" max="784" width="12.85546875" style="9" hidden="1"/>
    <col min="785" max="785" width="13.42578125" style="9" hidden="1"/>
    <col min="786" max="786" width="16" style="9" hidden="1"/>
    <col min="787" max="787" width="12.28515625" style="9" hidden="1"/>
    <col min="788" max="788" width="17.28515625" style="9" hidden="1"/>
    <col min="789" max="789" width="16.28515625" style="9" hidden="1"/>
    <col min="790" max="790" width="22.5703125" style="9" hidden="1"/>
    <col min="791" max="791" width="21.140625" style="9" hidden="1"/>
    <col min="792" max="792" width="23.42578125" style="9" hidden="1"/>
    <col min="793" max="1014" width="10.85546875" style="9" hidden="1"/>
    <col min="1015" max="1015" width="19.7109375" style="9" hidden="1"/>
    <col min="1016" max="1016" width="19.42578125" style="9" hidden="1"/>
    <col min="1017" max="1017" width="10.42578125" style="9" hidden="1"/>
    <col min="1018" max="1018" width="16.42578125" style="9" hidden="1"/>
    <col min="1019" max="1019" width="27.28515625" style="9" hidden="1"/>
    <col min="1020" max="1020" width="10.140625" style="9" hidden="1"/>
    <col min="1021" max="1021" width="18.140625" style="9" hidden="1"/>
    <col min="1022" max="1022" width="21" style="9" hidden="1"/>
    <col min="1023" max="1023" width="23.7109375" style="9" hidden="1"/>
    <col min="1024" max="1024" width="10.7109375" style="9" hidden="1"/>
    <col min="1025" max="1025" width="25.42578125" style="9" hidden="1"/>
    <col min="1026" max="1026" width="12.42578125" style="9" hidden="1"/>
    <col min="1027" max="1027" width="13.42578125" style="9" hidden="1"/>
    <col min="1028" max="1028" width="10.28515625" style="9" hidden="1"/>
    <col min="1029" max="1037" width="15.42578125" style="9" hidden="1"/>
    <col min="1038" max="1038" width="15.85546875" style="9" hidden="1"/>
    <col min="1039" max="1039" width="13.42578125" style="9" hidden="1"/>
    <col min="1040" max="1040" width="12.85546875" style="9" hidden="1"/>
    <col min="1041" max="1041" width="13.42578125" style="9" hidden="1"/>
    <col min="1042" max="1042" width="16" style="9" hidden="1"/>
    <col min="1043" max="1043" width="12.28515625" style="9" hidden="1"/>
    <col min="1044" max="1044" width="17.28515625" style="9" hidden="1"/>
    <col min="1045" max="1045" width="16.28515625" style="9" hidden="1"/>
    <col min="1046" max="1046" width="22.5703125" style="9" hidden="1"/>
    <col min="1047" max="1047" width="21.140625" style="9" hidden="1"/>
    <col min="1048" max="1048" width="23.42578125" style="9" hidden="1"/>
    <col min="1049" max="1270" width="10.85546875" style="9" hidden="1"/>
    <col min="1271" max="1271" width="19.7109375" style="9" hidden="1"/>
    <col min="1272" max="1272" width="19.42578125" style="9" hidden="1"/>
    <col min="1273" max="1273" width="10.42578125" style="9" hidden="1"/>
    <col min="1274" max="1274" width="16.42578125" style="9" hidden="1"/>
    <col min="1275" max="1275" width="27.28515625" style="9" hidden="1"/>
    <col min="1276" max="1276" width="10.140625" style="9" hidden="1"/>
    <col min="1277" max="1277" width="18.140625" style="9" hidden="1"/>
    <col min="1278" max="1278" width="21" style="9" hidden="1"/>
    <col min="1279" max="1279" width="23.7109375" style="9" hidden="1"/>
    <col min="1280" max="1280" width="10.7109375" style="9" hidden="1"/>
    <col min="1281" max="1281" width="25.42578125" style="9" hidden="1"/>
    <col min="1282" max="1282" width="12.42578125" style="9" hidden="1"/>
    <col min="1283" max="1283" width="13.42578125" style="9" hidden="1"/>
    <col min="1284" max="1284" width="10.28515625" style="9" hidden="1"/>
    <col min="1285" max="1293" width="15.42578125" style="9" hidden="1"/>
    <col min="1294" max="1294" width="15.85546875" style="9" hidden="1"/>
    <col min="1295" max="1295" width="13.42578125" style="9" hidden="1"/>
    <col min="1296" max="1296" width="12.85546875" style="9" hidden="1"/>
    <col min="1297" max="1297" width="13.42578125" style="9" hidden="1"/>
    <col min="1298" max="1298" width="16" style="9" hidden="1"/>
    <col min="1299" max="1299" width="12.28515625" style="9" hidden="1"/>
    <col min="1300" max="1300" width="17.28515625" style="9" hidden="1"/>
    <col min="1301" max="1301" width="16.28515625" style="9" hidden="1"/>
    <col min="1302" max="1302" width="22.5703125" style="9" hidden="1"/>
    <col min="1303" max="1303" width="21.140625" style="9" hidden="1"/>
    <col min="1304" max="1304" width="23.42578125" style="9" hidden="1"/>
    <col min="1305" max="1526" width="10.85546875" style="9" hidden="1"/>
    <col min="1527" max="1527" width="19.7109375" style="9" hidden="1"/>
    <col min="1528" max="1528" width="19.42578125" style="9" hidden="1"/>
    <col min="1529" max="1529" width="10.42578125" style="9" hidden="1"/>
    <col min="1530" max="1530" width="16.42578125" style="9" hidden="1"/>
    <col min="1531" max="1531" width="27.28515625" style="9" hidden="1"/>
    <col min="1532" max="1532" width="10.140625" style="9" hidden="1"/>
    <col min="1533" max="1533" width="18.140625" style="9" hidden="1"/>
    <col min="1534" max="1534" width="21" style="9" hidden="1"/>
    <col min="1535" max="1535" width="23.7109375" style="9" hidden="1"/>
    <col min="1536" max="1536" width="10.7109375" style="9" hidden="1"/>
    <col min="1537" max="1537" width="25.42578125" style="9" hidden="1"/>
    <col min="1538" max="1538" width="12.42578125" style="9" hidden="1"/>
    <col min="1539" max="1539" width="13.42578125" style="9" hidden="1"/>
    <col min="1540" max="1540" width="10.28515625" style="9" hidden="1"/>
    <col min="1541" max="1549" width="15.42578125" style="9" hidden="1"/>
    <col min="1550" max="1550" width="15.85546875" style="9" hidden="1"/>
    <col min="1551" max="1551" width="13.42578125" style="9" hidden="1"/>
    <col min="1552" max="1552" width="12.85546875" style="9" hidden="1"/>
    <col min="1553" max="1553" width="13.42578125" style="9" hidden="1"/>
    <col min="1554" max="1554" width="16" style="9" hidden="1"/>
    <col min="1555" max="1555" width="12.28515625" style="9" hidden="1"/>
    <col min="1556" max="1556" width="17.28515625" style="9" hidden="1"/>
    <col min="1557" max="1557" width="16.28515625" style="9" hidden="1"/>
    <col min="1558" max="1558" width="22.5703125" style="9" hidden="1"/>
    <col min="1559" max="1559" width="21.140625" style="9" hidden="1"/>
    <col min="1560" max="1560" width="23.42578125" style="9" hidden="1"/>
    <col min="1561" max="1782" width="10.85546875" style="9" hidden="1"/>
    <col min="1783" max="1783" width="19.7109375" style="9" hidden="1"/>
    <col min="1784" max="1784" width="19.42578125" style="9" hidden="1"/>
    <col min="1785" max="1785" width="10.42578125" style="9" hidden="1"/>
    <col min="1786" max="1786" width="16.42578125" style="9" hidden="1"/>
    <col min="1787" max="1787" width="27.28515625" style="9" hidden="1"/>
    <col min="1788" max="1788" width="10.140625" style="9" hidden="1"/>
    <col min="1789" max="1789" width="18.140625" style="9" hidden="1"/>
    <col min="1790" max="1790" width="21" style="9" hidden="1"/>
    <col min="1791" max="1791" width="23.7109375" style="9" hidden="1"/>
    <col min="1792" max="1792" width="10.7109375" style="9" hidden="1"/>
    <col min="1793" max="1793" width="25.42578125" style="9" hidden="1"/>
    <col min="1794" max="1794" width="12.42578125" style="9" hidden="1"/>
    <col min="1795" max="1795" width="13.42578125" style="9" hidden="1"/>
    <col min="1796" max="1796" width="10.28515625" style="9" hidden="1"/>
    <col min="1797" max="1805" width="15.42578125" style="9" hidden="1"/>
    <col min="1806" max="1806" width="15.85546875" style="9" hidden="1"/>
    <col min="1807" max="1807" width="13.42578125" style="9" hidden="1"/>
    <col min="1808" max="1808" width="12.85546875" style="9" hidden="1"/>
    <col min="1809" max="1809" width="13.42578125" style="9" hidden="1"/>
    <col min="1810" max="1810" width="16" style="9" hidden="1"/>
    <col min="1811" max="1811" width="12.28515625" style="9" hidden="1"/>
    <col min="1812" max="1812" width="17.28515625" style="9" hidden="1"/>
    <col min="1813" max="1813" width="16.28515625" style="9" hidden="1"/>
    <col min="1814" max="1814" width="22.5703125" style="9" hidden="1"/>
    <col min="1815" max="1815" width="21.140625" style="9" hidden="1"/>
    <col min="1816" max="1816" width="23.42578125" style="9" hidden="1"/>
    <col min="1817" max="2038" width="10.85546875" style="9" hidden="1"/>
    <col min="2039" max="2039" width="19.7109375" style="9" hidden="1"/>
    <col min="2040" max="2040" width="19.42578125" style="9" hidden="1"/>
    <col min="2041" max="2041" width="10.42578125" style="9" hidden="1"/>
    <col min="2042" max="2042" width="16.42578125" style="9" hidden="1"/>
    <col min="2043" max="2043" width="27.28515625" style="9" hidden="1"/>
    <col min="2044" max="2044" width="10.140625" style="9" hidden="1"/>
    <col min="2045" max="2045" width="18.140625" style="9" hidden="1"/>
    <col min="2046" max="2046" width="21" style="9" hidden="1"/>
    <col min="2047" max="2047" width="23.7109375" style="9" hidden="1"/>
    <col min="2048" max="2048" width="10.7109375" style="9" hidden="1"/>
    <col min="2049" max="2049" width="25.42578125" style="9" hidden="1"/>
    <col min="2050" max="2050" width="12.42578125" style="9" hidden="1"/>
    <col min="2051" max="2051" width="13.42578125" style="9" hidden="1"/>
    <col min="2052" max="2052" width="10.28515625" style="9" hidden="1"/>
    <col min="2053" max="2061" width="15.42578125" style="9" hidden="1"/>
    <col min="2062" max="2062" width="15.85546875" style="9" hidden="1"/>
    <col min="2063" max="2063" width="13.42578125" style="9" hidden="1"/>
    <col min="2064" max="2064" width="12.85546875" style="9" hidden="1"/>
    <col min="2065" max="2065" width="13.42578125" style="9" hidden="1"/>
    <col min="2066" max="2066" width="16" style="9" hidden="1"/>
    <col min="2067" max="2067" width="12.28515625" style="9" hidden="1"/>
    <col min="2068" max="2068" width="17.28515625" style="9" hidden="1"/>
    <col min="2069" max="2069" width="16.28515625" style="9" hidden="1"/>
    <col min="2070" max="2070" width="22.5703125" style="9" hidden="1"/>
    <col min="2071" max="2071" width="21.140625" style="9" hidden="1"/>
    <col min="2072" max="2072" width="23.42578125" style="9" hidden="1"/>
    <col min="2073" max="2294" width="10.85546875" style="9" hidden="1"/>
    <col min="2295" max="2295" width="19.7109375" style="9" hidden="1"/>
    <col min="2296" max="2296" width="19.42578125" style="9" hidden="1"/>
    <col min="2297" max="2297" width="10.42578125" style="9" hidden="1"/>
    <col min="2298" max="2298" width="16.42578125" style="9" hidden="1"/>
    <col min="2299" max="2299" width="27.28515625" style="9" hidden="1"/>
    <col min="2300" max="2300" width="10.140625" style="9" hidden="1"/>
    <col min="2301" max="2301" width="18.140625" style="9" hidden="1"/>
    <col min="2302" max="2302" width="21" style="9" hidden="1"/>
    <col min="2303" max="2303" width="23.7109375" style="9" hidden="1"/>
    <col min="2304" max="2304" width="10.7109375" style="9" hidden="1"/>
    <col min="2305" max="2305" width="25.42578125" style="9" hidden="1"/>
    <col min="2306" max="2306" width="12.42578125" style="9" hidden="1"/>
    <col min="2307" max="2307" width="13.42578125" style="9" hidden="1"/>
    <col min="2308" max="2308" width="10.28515625" style="9" hidden="1"/>
    <col min="2309" max="2317" width="15.42578125" style="9" hidden="1"/>
    <col min="2318" max="2318" width="15.85546875" style="9" hidden="1"/>
    <col min="2319" max="2319" width="13.42578125" style="9" hidden="1"/>
    <col min="2320" max="2320" width="12.85546875" style="9" hidden="1"/>
    <col min="2321" max="2321" width="13.42578125" style="9" hidden="1"/>
    <col min="2322" max="2322" width="16" style="9" hidden="1"/>
    <col min="2323" max="2323" width="12.28515625" style="9" hidden="1"/>
    <col min="2324" max="2324" width="17.28515625" style="9" hidden="1"/>
    <col min="2325" max="2325" width="16.28515625" style="9" hidden="1"/>
    <col min="2326" max="2326" width="22.5703125" style="9" hidden="1"/>
    <col min="2327" max="2327" width="21.140625" style="9" hidden="1"/>
    <col min="2328" max="2328" width="23.42578125" style="9" hidden="1"/>
    <col min="2329" max="2550" width="10.85546875" style="9" hidden="1"/>
    <col min="2551" max="2551" width="19.7109375" style="9" hidden="1"/>
    <col min="2552" max="2552" width="19.42578125" style="9" hidden="1"/>
    <col min="2553" max="2553" width="10.42578125" style="9" hidden="1"/>
    <col min="2554" max="2554" width="16.42578125" style="9" hidden="1"/>
    <col min="2555" max="2555" width="27.28515625" style="9" hidden="1"/>
    <col min="2556" max="2556" width="10.140625" style="9" hidden="1"/>
    <col min="2557" max="2557" width="18.140625" style="9" hidden="1"/>
    <col min="2558" max="2558" width="21" style="9" hidden="1"/>
    <col min="2559" max="2559" width="23.7109375" style="9" hidden="1"/>
    <col min="2560" max="2560" width="10.7109375" style="9" hidden="1"/>
    <col min="2561" max="2561" width="25.42578125" style="9" hidden="1"/>
    <col min="2562" max="2562" width="12.42578125" style="9" hidden="1"/>
    <col min="2563" max="2563" width="13.42578125" style="9" hidden="1"/>
    <col min="2564" max="2564" width="10.28515625" style="9" hidden="1"/>
    <col min="2565" max="2573" width="15.42578125" style="9" hidden="1"/>
    <col min="2574" max="2574" width="15.85546875" style="9" hidden="1"/>
    <col min="2575" max="2575" width="13.42578125" style="9" hidden="1"/>
    <col min="2576" max="2576" width="12.85546875" style="9" hidden="1"/>
    <col min="2577" max="2577" width="13.42578125" style="9" hidden="1"/>
    <col min="2578" max="2578" width="16" style="9" hidden="1"/>
    <col min="2579" max="2579" width="12.28515625" style="9" hidden="1"/>
    <col min="2580" max="2580" width="17.28515625" style="9" hidden="1"/>
    <col min="2581" max="2581" width="16.28515625" style="9" hidden="1"/>
    <col min="2582" max="2582" width="22.5703125" style="9" hidden="1"/>
    <col min="2583" max="2583" width="21.140625" style="9" hidden="1"/>
    <col min="2584" max="2584" width="23.42578125" style="9" hidden="1"/>
    <col min="2585" max="2806" width="10.85546875" style="9" hidden="1"/>
    <col min="2807" max="2807" width="19.7109375" style="9" hidden="1"/>
    <col min="2808" max="2808" width="19.42578125" style="9" hidden="1"/>
    <col min="2809" max="2809" width="10.42578125" style="9" hidden="1"/>
    <col min="2810" max="2810" width="16.42578125" style="9" hidden="1"/>
    <col min="2811" max="2811" width="27.28515625" style="9" hidden="1"/>
    <col min="2812" max="2812" width="10.140625" style="9" hidden="1"/>
    <col min="2813" max="2813" width="18.140625" style="9" hidden="1"/>
    <col min="2814" max="2814" width="21" style="9" hidden="1"/>
    <col min="2815" max="2815" width="23.7109375" style="9" hidden="1"/>
    <col min="2816" max="2816" width="10.7109375" style="9" hidden="1"/>
    <col min="2817" max="2817" width="25.42578125" style="9" hidden="1"/>
    <col min="2818" max="2818" width="12.42578125" style="9" hidden="1"/>
    <col min="2819" max="2819" width="13.42578125" style="9" hidden="1"/>
    <col min="2820" max="2820" width="10.28515625" style="9" hidden="1"/>
    <col min="2821" max="2829" width="15.42578125" style="9" hidden="1"/>
    <col min="2830" max="2830" width="15.85546875" style="9" hidden="1"/>
    <col min="2831" max="2831" width="13.42578125" style="9" hidden="1"/>
    <col min="2832" max="2832" width="12.85546875" style="9" hidden="1"/>
    <col min="2833" max="2833" width="13.42578125" style="9" hidden="1"/>
    <col min="2834" max="2834" width="16" style="9" hidden="1"/>
    <col min="2835" max="2835" width="12.28515625" style="9" hidden="1"/>
    <col min="2836" max="2836" width="17.28515625" style="9" hidden="1"/>
    <col min="2837" max="2837" width="16.28515625" style="9" hidden="1"/>
    <col min="2838" max="2838" width="22.5703125" style="9" hidden="1"/>
    <col min="2839" max="2839" width="21.140625" style="9" hidden="1"/>
    <col min="2840" max="2840" width="23.42578125" style="9" hidden="1"/>
    <col min="2841" max="3062" width="10.85546875" style="9" hidden="1"/>
    <col min="3063" max="3063" width="19.7109375" style="9" hidden="1"/>
    <col min="3064" max="3064" width="19.42578125" style="9" hidden="1"/>
    <col min="3065" max="3065" width="10.42578125" style="9" hidden="1"/>
    <col min="3066" max="3066" width="16.42578125" style="9" hidden="1"/>
    <col min="3067" max="3067" width="27.28515625" style="9" hidden="1"/>
    <col min="3068" max="3068" width="10.140625" style="9" hidden="1"/>
    <col min="3069" max="3069" width="18.140625" style="9" hidden="1"/>
    <col min="3070" max="3070" width="21" style="9" hidden="1"/>
    <col min="3071" max="3071" width="23.7109375" style="9" hidden="1"/>
    <col min="3072" max="3072" width="10.7109375" style="9" hidden="1"/>
    <col min="3073" max="3073" width="25.42578125" style="9" hidden="1"/>
    <col min="3074" max="3074" width="12.42578125" style="9" hidden="1"/>
    <col min="3075" max="3075" width="13.42578125" style="9" hidden="1"/>
    <col min="3076" max="3076" width="10.28515625" style="9" hidden="1"/>
    <col min="3077" max="3085" width="15.42578125" style="9" hidden="1"/>
    <col min="3086" max="3086" width="15.85546875" style="9" hidden="1"/>
    <col min="3087" max="3087" width="13.42578125" style="9" hidden="1"/>
    <col min="3088" max="3088" width="12.85546875" style="9" hidden="1"/>
    <col min="3089" max="3089" width="13.42578125" style="9" hidden="1"/>
    <col min="3090" max="3090" width="16" style="9" hidden="1"/>
    <col min="3091" max="3091" width="12.28515625" style="9" hidden="1"/>
    <col min="3092" max="3092" width="17.28515625" style="9" hidden="1"/>
    <col min="3093" max="3093" width="16.28515625" style="9" hidden="1"/>
    <col min="3094" max="3094" width="22.5703125" style="9" hidden="1"/>
    <col min="3095" max="3095" width="21.140625" style="9" hidden="1"/>
    <col min="3096" max="3096" width="23.42578125" style="9" hidden="1"/>
    <col min="3097" max="3318" width="10.85546875" style="9" hidden="1"/>
    <col min="3319" max="3319" width="19.7109375" style="9" hidden="1"/>
    <col min="3320" max="3320" width="19.42578125" style="9" hidden="1"/>
    <col min="3321" max="3321" width="10.42578125" style="9" hidden="1"/>
    <col min="3322" max="3322" width="16.42578125" style="9" hidden="1"/>
    <col min="3323" max="3323" width="27.28515625" style="9" hidden="1"/>
    <col min="3324" max="3324" width="10.140625" style="9" hidden="1"/>
    <col min="3325" max="3325" width="18.140625" style="9" hidden="1"/>
    <col min="3326" max="3326" width="21" style="9" hidden="1"/>
    <col min="3327" max="3327" width="23.7109375" style="9" hidden="1"/>
    <col min="3328" max="3328" width="10.7109375" style="9" hidden="1"/>
    <col min="3329" max="3329" width="25.42578125" style="9" hidden="1"/>
    <col min="3330" max="3330" width="12.42578125" style="9" hidden="1"/>
    <col min="3331" max="3331" width="13.42578125" style="9" hidden="1"/>
    <col min="3332" max="3332" width="10.28515625" style="9" hidden="1"/>
    <col min="3333" max="3341" width="15.42578125" style="9" hidden="1"/>
    <col min="3342" max="3342" width="15.85546875" style="9" hidden="1"/>
    <col min="3343" max="3343" width="13.42578125" style="9" hidden="1"/>
    <col min="3344" max="3344" width="12.85546875" style="9" hidden="1"/>
    <col min="3345" max="3345" width="13.42578125" style="9" hidden="1"/>
    <col min="3346" max="3346" width="16" style="9" hidden="1"/>
    <col min="3347" max="3347" width="12.28515625" style="9" hidden="1"/>
    <col min="3348" max="3348" width="17.28515625" style="9" hidden="1"/>
    <col min="3349" max="3349" width="16.28515625" style="9" hidden="1"/>
    <col min="3350" max="3350" width="22.5703125" style="9" hidden="1"/>
    <col min="3351" max="3351" width="21.140625" style="9" hidden="1"/>
    <col min="3352" max="3352" width="23.42578125" style="9" hidden="1"/>
    <col min="3353" max="3574" width="10.85546875" style="9" hidden="1"/>
    <col min="3575" max="3575" width="19.7109375" style="9" hidden="1"/>
    <col min="3576" max="3576" width="19.42578125" style="9" hidden="1"/>
    <col min="3577" max="3577" width="10.42578125" style="9" hidden="1"/>
    <col min="3578" max="3578" width="16.42578125" style="9" hidden="1"/>
    <col min="3579" max="3579" width="27.28515625" style="9" hidden="1"/>
    <col min="3580" max="3580" width="10.140625" style="9" hidden="1"/>
    <col min="3581" max="3581" width="18.140625" style="9" hidden="1"/>
    <col min="3582" max="3582" width="21" style="9" hidden="1"/>
    <col min="3583" max="3583" width="23.7109375" style="9" hidden="1"/>
    <col min="3584" max="3584" width="10.7109375" style="9" hidden="1"/>
    <col min="3585" max="3585" width="25.42578125" style="9" hidden="1"/>
    <col min="3586" max="3586" width="12.42578125" style="9" hidden="1"/>
    <col min="3587" max="3587" width="13.42578125" style="9" hidden="1"/>
    <col min="3588" max="3588" width="10.28515625" style="9" hidden="1"/>
    <col min="3589" max="3597" width="15.42578125" style="9" hidden="1"/>
    <col min="3598" max="3598" width="15.85546875" style="9" hidden="1"/>
    <col min="3599" max="3599" width="13.42578125" style="9" hidden="1"/>
    <col min="3600" max="3600" width="12.85546875" style="9" hidden="1"/>
    <col min="3601" max="3601" width="13.42578125" style="9" hidden="1"/>
    <col min="3602" max="3602" width="16" style="9" hidden="1"/>
    <col min="3603" max="3603" width="12.28515625" style="9" hidden="1"/>
    <col min="3604" max="3604" width="17.28515625" style="9" hidden="1"/>
    <col min="3605" max="3605" width="16.28515625" style="9" hidden="1"/>
    <col min="3606" max="3606" width="22.5703125" style="9" hidden="1"/>
    <col min="3607" max="3607" width="21.140625" style="9" hidden="1"/>
    <col min="3608" max="3608" width="23.42578125" style="9" hidden="1"/>
    <col min="3609" max="3830" width="10.85546875" style="9" hidden="1"/>
    <col min="3831" max="3831" width="19.7109375" style="9" hidden="1"/>
    <col min="3832" max="3832" width="19.42578125" style="9" hidden="1"/>
    <col min="3833" max="3833" width="10.42578125" style="9" hidden="1"/>
    <col min="3834" max="3834" width="16.42578125" style="9" hidden="1"/>
    <col min="3835" max="3835" width="27.28515625" style="9" hidden="1"/>
    <col min="3836" max="3836" width="10.140625" style="9" hidden="1"/>
    <col min="3837" max="3837" width="18.140625" style="9" hidden="1"/>
    <col min="3838" max="3838" width="21" style="9" hidden="1"/>
    <col min="3839" max="3839" width="23.7109375" style="9" hidden="1"/>
    <col min="3840" max="3840" width="10.7109375" style="9" hidden="1"/>
    <col min="3841" max="3841" width="25.42578125" style="9" hidden="1"/>
    <col min="3842" max="3842" width="12.42578125" style="9" hidden="1"/>
    <col min="3843" max="3843" width="13.42578125" style="9" hidden="1"/>
    <col min="3844" max="3844" width="10.28515625" style="9" hidden="1"/>
    <col min="3845" max="3853" width="15.42578125" style="9" hidden="1"/>
    <col min="3854" max="3854" width="15.85546875" style="9" hidden="1"/>
    <col min="3855" max="3855" width="13.42578125" style="9" hidden="1"/>
    <col min="3856" max="3856" width="12.85546875" style="9" hidden="1"/>
    <col min="3857" max="3857" width="13.42578125" style="9" hidden="1"/>
    <col min="3858" max="3858" width="16" style="9" hidden="1"/>
    <col min="3859" max="3859" width="12.28515625" style="9" hidden="1"/>
    <col min="3860" max="3860" width="17.28515625" style="9" hidden="1"/>
    <col min="3861" max="3861" width="16.28515625" style="9" hidden="1"/>
    <col min="3862" max="3862" width="22.5703125" style="9" hidden="1"/>
    <col min="3863" max="3863" width="21.140625" style="9" hidden="1"/>
    <col min="3864" max="3864" width="23.42578125" style="9" hidden="1"/>
    <col min="3865" max="4086" width="10.85546875" style="9" hidden="1"/>
    <col min="4087" max="4087" width="19.7109375" style="9" hidden="1"/>
    <col min="4088" max="4088" width="19.42578125" style="9" hidden="1"/>
    <col min="4089" max="4089" width="10.42578125" style="9" hidden="1"/>
    <col min="4090" max="4090" width="16.42578125" style="9" hidden="1"/>
    <col min="4091" max="4091" width="27.28515625" style="9" hidden="1"/>
    <col min="4092" max="4092" width="10.140625" style="9" hidden="1"/>
    <col min="4093" max="4093" width="18.140625" style="9" hidden="1"/>
    <col min="4094" max="4094" width="21" style="9" hidden="1"/>
    <col min="4095" max="4095" width="23.7109375" style="9" hidden="1"/>
    <col min="4096" max="4096" width="10.7109375" style="9" hidden="1"/>
    <col min="4097" max="4097" width="25.42578125" style="9" hidden="1"/>
    <col min="4098" max="4098" width="12.42578125" style="9" hidden="1"/>
    <col min="4099" max="4099" width="13.42578125" style="9" hidden="1"/>
    <col min="4100" max="4100" width="10.28515625" style="9" hidden="1"/>
    <col min="4101" max="4109" width="15.42578125" style="9" hidden="1"/>
    <col min="4110" max="4110" width="15.85546875" style="9" hidden="1"/>
    <col min="4111" max="4111" width="13.42578125" style="9" hidden="1"/>
    <col min="4112" max="4112" width="12.85546875" style="9" hidden="1"/>
    <col min="4113" max="4113" width="13.42578125" style="9" hidden="1"/>
    <col min="4114" max="4114" width="16" style="9" hidden="1"/>
    <col min="4115" max="4115" width="12.28515625" style="9" hidden="1"/>
    <col min="4116" max="4116" width="17.28515625" style="9" hidden="1"/>
    <col min="4117" max="4117" width="16.28515625" style="9" hidden="1"/>
    <col min="4118" max="4118" width="22.5703125" style="9" hidden="1"/>
    <col min="4119" max="4119" width="21.140625" style="9" hidden="1"/>
    <col min="4120" max="4120" width="23.42578125" style="9" hidden="1"/>
    <col min="4121" max="4342" width="10.85546875" style="9" hidden="1"/>
    <col min="4343" max="4343" width="19.7109375" style="9" hidden="1"/>
    <col min="4344" max="4344" width="19.42578125" style="9" hidden="1"/>
    <col min="4345" max="4345" width="10.42578125" style="9" hidden="1"/>
    <col min="4346" max="4346" width="16.42578125" style="9" hidden="1"/>
    <col min="4347" max="4347" width="27.28515625" style="9" hidden="1"/>
    <col min="4348" max="4348" width="10.140625" style="9" hidden="1"/>
    <col min="4349" max="4349" width="18.140625" style="9" hidden="1"/>
    <col min="4350" max="4350" width="21" style="9" hidden="1"/>
    <col min="4351" max="4351" width="23.7109375" style="9" hidden="1"/>
    <col min="4352" max="4352" width="10.7109375" style="9" hidden="1"/>
    <col min="4353" max="4353" width="25.42578125" style="9" hidden="1"/>
    <col min="4354" max="4354" width="12.42578125" style="9" hidden="1"/>
    <col min="4355" max="4355" width="13.42578125" style="9" hidden="1"/>
    <col min="4356" max="4356" width="10.28515625" style="9" hidden="1"/>
    <col min="4357" max="4365" width="15.42578125" style="9" hidden="1"/>
    <col min="4366" max="4366" width="15.85546875" style="9" hidden="1"/>
    <col min="4367" max="4367" width="13.42578125" style="9" hidden="1"/>
    <col min="4368" max="4368" width="12.85546875" style="9" hidden="1"/>
    <col min="4369" max="4369" width="13.42578125" style="9" hidden="1"/>
    <col min="4370" max="4370" width="16" style="9" hidden="1"/>
    <col min="4371" max="4371" width="12.28515625" style="9" hidden="1"/>
    <col min="4372" max="4372" width="17.28515625" style="9" hidden="1"/>
    <col min="4373" max="4373" width="16.28515625" style="9" hidden="1"/>
    <col min="4374" max="4374" width="22.5703125" style="9" hidden="1"/>
    <col min="4375" max="4375" width="21.140625" style="9" hidden="1"/>
    <col min="4376" max="4376" width="23.42578125" style="9" hidden="1"/>
    <col min="4377" max="4598" width="10.85546875" style="9" hidden="1"/>
    <col min="4599" max="4599" width="19.7109375" style="9" hidden="1"/>
    <col min="4600" max="4600" width="19.42578125" style="9" hidden="1"/>
    <col min="4601" max="4601" width="10.42578125" style="9" hidden="1"/>
    <col min="4602" max="4602" width="16.42578125" style="9" hidden="1"/>
    <col min="4603" max="4603" width="27.28515625" style="9" hidden="1"/>
    <col min="4604" max="4604" width="10.140625" style="9" hidden="1"/>
    <col min="4605" max="4605" width="18.140625" style="9" hidden="1"/>
    <col min="4606" max="4606" width="21" style="9" hidden="1"/>
    <col min="4607" max="4607" width="23.7109375" style="9" hidden="1"/>
    <col min="4608" max="4608" width="10.7109375" style="9" hidden="1"/>
    <col min="4609" max="4609" width="25.42578125" style="9" hidden="1"/>
    <col min="4610" max="4610" width="12.42578125" style="9" hidden="1"/>
    <col min="4611" max="4611" width="13.42578125" style="9" hidden="1"/>
    <col min="4612" max="4612" width="10.28515625" style="9" hidden="1"/>
    <col min="4613" max="4621" width="15.42578125" style="9" hidden="1"/>
    <col min="4622" max="4622" width="15.85546875" style="9" hidden="1"/>
    <col min="4623" max="4623" width="13.42578125" style="9" hidden="1"/>
    <col min="4624" max="4624" width="12.85546875" style="9" hidden="1"/>
    <col min="4625" max="4625" width="13.42578125" style="9" hidden="1"/>
    <col min="4626" max="4626" width="16" style="9" hidden="1"/>
    <col min="4627" max="4627" width="12.28515625" style="9" hidden="1"/>
    <col min="4628" max="4628" width="17.28515625" style="9" hidden="1"/>
    <col min="4629" max="4629" width="16.28515625" style="9" hidden="1"/>
    <col min="4630" max="4630" width="22.5703125" style="9" hidden="1"/>
    <col min="4631" max="4631" width="21.140625" style="9" hidden="1"/>
    <col min="4632" max="4632" width="23.42578125" style="9" hidden="1"/>
    <col min="4633" max="4854" width="10.85546875" style="9" hidden="1"/>
    <col min="4855" max="4855" width="19.7109375" style="9" hidden="1"/>
    <col min="4856" max="4856" width="19.42578125" style="9" hidden="1"/>
    <col min="4857" max="4857" width="10.42578125" style="9" hidden="1"/>
    <col min="4858" max="4858" width="16.42578125" style="9" hidden="1"/>
    <col min="4859" max="4859" width="27.28515625" style="9" hidden="1"/>
    <col min="4860" max="4860" width="10.140625" style="9" hidden="1"/>
    <col min="4861" max="4861" width="18.140625" style="9" hidden="1"/>
    <col min="4862" max="4862" width="21" style="9" hidden="1"/>
    <col min="4863" max="4863" width="23.7109375" style="9" hidden="1"/>
    <col min="4864" max="4864" width="10.7109375" style="9" hidden="1"/>
    <col min="4865" max="4865" width="25.42578125" style="9" hidden="1"/>
    <col min="4866" max="4866" width="12.42578125" style="9" hidden="1"/>
    <col min="4867" max="4867" width="13.42578125" style="9" hidden="1"/>
    <col min="4868" max="4868" width="10.28515625" style="9" hidden="1"/>
    <col min="4869" max="4877" width="15.42578125" style="9" hidden="1"/>
    <col min="4878" max="4878" width="15.85546875" style="9" hidden="1"/>
    <col min="4879" max="4879" width="13.42578125" style="9" hidden="1"/>
    <col min="4880" max="4880" width="12.85546875" style="9" hidden="1"/>
    <col min="4881" max="4881" width="13.42578125" style="9" hidden="1"/>
    <col min="4882" max="4882" width="16" style="9" hidden="1"/>
    <col min="4883" max="4883" width="12.28515625" style="9" hidden="1"/>
    <col min="4884" max="4884" width="17.28515625" style="9" hidden="1"/>
    <col min="4885" max="4885" width="16.28515625" style="9" hidden="1"/>
    <col min="4886" max="4886" width="22.5703125" style="9" hidden="1"/>
    <col min="4887" max="4887" width="21.140625" style="9" hidden="1"/>
    <col min="4888" max="4888" width="23.42578125" style="9" hidden="1"/>
    <col min="4889" max="5110" width="10.85546875" style="9" hidden="1"/>
    <col min="5111" max="5111" width="19.7109375" style="9" hidden="1"/>
    <col min="5112" max="5112" width="19.42578125" style="9" hidden="1"/>
    <col min="5113" max="5113" width="10.42578125" style="9" hidden="1"/>
    <col min="5114" max="5114" width="16.42578125" style="9" hidden="1"/>
    <col min="5115" max="5115" width="27.28515625" style="9" hidden="1"/>
    <col min="5116" max="5116" width="10.140625" style="9" hidden="1"/>
    <col min="5117" max="5117" width="18.140625" style="9" hidden="1"/>
    <col min="5118" max="5118" width="21" style="9" hidden="1"/>
    <col min="5119" max="5119" width="23.7109375" style="9" hidden="1"/>
    <col min="5120" max="5120" width="10.7109375" style="9" hidden="1"/>
    <col min="5121" max="5121" width="25.42578125" style="9" hidden="1"/>
    <col min="5122" max="5122" width="12.42578125" style="9" hidden="1"/>
    <col min="5123" max="5123" width="13.42578125" style="9" hidden="1"/>
    <col min="5124" max="5124" width="10.28515625" style="9" hidden="1"/>
    <col min="5125" max="5133" width="15.42578125" style="9" hidden="1"/>
    <col min="5134" max="5134" width="15.85546875" style="9" hidden="1"/>
    <col min="5135" max="5135" width="13.42578125" style="9" hidden="1"/>
    <col min="5136" max="5136" width="12.85546875" style="9" hidden="1"/>
    <col min="5137" max="5137" width="13.42578125" style="9" hidden="1"/>
    <col min="5138" max="5138" width="16" style="9" hidden="1"/>
    <col min="5139" max="5139" width="12.28515625" style="9" hidden="1"/>
    <col min="5140" max="5140" width="17.28515625" style="9" hidden="1"/>
    <col min="5141" max="5141" width="16.28515625" style="9" hidden="1"/>
    <col min="5142" max="5142" width="22.5703125" style="9" hidden="1"/>
    <col min="5143" max="5143" width="21.140625" style="9" hidden="1"/>
    <col min="5144" max="5144" width="23.42578125" style="9" hidden="1"/>
    <col min="5145" max="5366" width="10.85546875" style="9" hidden="1"/>
    <col min="5367" max="5367" width="19.7109375" style="9" hidden="1"/>
    <col min="5368" max="5368" width="19.42578125" style="9" hidden="1"/>
    <col min="5369" max="5369" width="10.42578125" style="9" hidden="1"/>
    <col min="5370" max="5370" width="16.42578125" style="9" hidden="1"/>
    <col min="5371" max="5371" width="27.28515625" style="9" hidden="1"/>
    <col min="5372" max="5372" width="10.140625" style="9" hidden="1"/>
    <col min="5373" max="5373" width="18.140625" style="9" hidden="1"/>
    <col min="5374" max="5374" width="21" style="9" hidden="1"/>
    <col min="5375" max="5375" width="23.7109375" style="9" hidden="1"/>
    <col min="5376" max="5376" width="10.7109375" style="9" hidden="1"/>
    <col min="5377" max="5377" width="25.42578125" style="9" hidden="1"/>
    <col min="5378" max="5378" width="12.42578125" style="9" hidden="1"/>
    <col min="5379" max="5379" width="13.42578125" style="9" hidden="1"/>
    <col min="5380" max="5380" width="10.28515625" style="9" hidden="1"/>
    <col min="5381" max="5389" width="15.42578125" style="9" hidden="1"/>
    <col min="5390" max="5390" width="15.85546875" style="9" hidden="1"/>
    <col min="5391" max="5391" width="13.42578125" style="9" hidden="1"/>
    <col min="5392" max="5392" width="12.85546875" style="9" hidden="1"/>
    <col min="5393" max="5393" width="13.42578125" style="9" hidden="1"/>
    <col min="5394" max="5394" width="16" style="9" hidden="1"/>
    <col min="5395" max="5395" width="12.28515625" style="9" hidden="1"/>
    <col min="5396" max="5396" width="17.28515625" style="9" hidden="1"/>
    <col min="5397" max="5397" width="16.28515625" style="9" hidden="1"/>
    <col min="5398" max="5398" width="22.5703125" style="9" hidden="1"/>
    <col min="5399" max="5399" width="21.140625" style="9" hidden="1"/>
    <col min="5400" max="5400" width="23.42578125" style="9" hidden="1"/>
    <col min="5401" max="5622" width="10.85546875" style="9" hidden="1"/>
    <col min="5623" max="5623" width="19.7109375" style="9" hidden="1"/>
    <col min="5624" max="5624" width="19.42578125" style="9" hidden="1"/>
    <col min="5625" max="5625" width="10.42578125" style="9" hidden="1"/>
    <col min="5626" max="5626" width="16.42578125" style="9" hidden="1"/>
    <col min="5627" max="5627" width="27.28515625" style="9" hidden="1"/>
    <col min="5628" max="5628" width="10.140625" style="9" hidden="1"/>
    <col min="5629" max="5629" width="18.140625" style="9" hidden="1"/>
    <col min="5630" max="5630" width="21" style="9" hidden="1"/>
    <col min="5631" max="5631" width="23.7109375" style="9" hidden="1"/>
    <col min="5632" max="5632" width="10.7109375" style="9" hidden="1"/>
    <col min="5633" max="5633" width="25.42578125" style="9" hidden="1"/>
    <col min="5634" max="5634" width="12.42578125" style="9" hidden="1"/>
    <col min="5635" max="5635" width="13.42578125" style="9" hidden="1"/>
    <col min="5636" max="5636" width="10.28515625" style="9" hidden="1"/>
    <col min="5637" max="5645" width="15.42578125" style="9" hidden="1"/>
    <col min="5646" max="5646" width="15.85546875" style="9" hidden="1"/>
    <col min="5647" max="5647" width="13.42578125" style="9" hidden="1"/>
    <col min="5648" max="5648" width="12.85546875" style="9" hidden="1"/>
    <col min="5649" max="5649" width="13.42578125" style="9" hidden="1"/>
    <col min="5650" max="5650" width="16" style="9" hidden="1"/>
    <col min="5651" max="5651" width="12.28515625" style="9" hidden="1"/>
    <col min="5652" max="5652" width="17.28515625" style="9" hidden="1"/>
    <col min="5653" max="5653" width="16.28515625" style="9" hidden="1"/>
    <col min="5654" max="5654" width="22.5703125" style="9" hidden="1"/>
    <col min="5655" max="5655" width="21.140625" style="9" hidden="1"/>
    <col min="5656" max="5656" width="23.42578125" style="9" hidden="1"/>
    <col min="5657" max="5878" width="10.85546875" style="9" hidden="1"/>
    <col min="5879" max="5879" width="19.7109375" style="9" hidden="1"/>
    <col min="5880" max="5880" width="19.42578125" style="9" hidden="1"/>
    <col min="5881" max="5881" width="10.42578125" style="9" hidden="1"/>
    <col min="5882" max="5882" width="16.42578125" style="9" hidden="1"/>
    <col min="5883" max="5883" width="27.28515625" style="9" hidden="1"/>
    <col min="5884" max="5884" width="10.140625" style="9" hidden="1"/>
    <col min="5885" max="5885" width="18.140625" style="9" hidden="1"/>
    <col min="5886" max="5886" width="21" style="9" hidden="1"/>
    <col min="5887" max="5887" width="23.7109375" style="9" hidden="1"/>
    <col min="5888" max="5888" width="10.7109375" style="9" hidden="1"/>
    <col min="5889" max="5889" width="25.42578125" style="9" hidden="1"/>
    <col min="5890" max="5890" width="12.42578125" style="9" hidden="1"/>
    <col min="5891" max="5891" width="13.42578125" style="9" hidden="1"/>
    <col min="5892" max="5892" width="10.28515625" style="9" hidden="1"/>
    <col min="5893" max="5901" width="15.42578125" style="9" hidden="1"/>
    <col min="5902" max="5902" width="15.85546875" style="9" hidden="1"/>
    <col min="5903" max="5903" width="13.42578125" style="9" hidden="1"/>
    <col min="5904" max="5904" width="12.85546875" style="9" hidden="1"/>
    <col min="5905" max="5905" width="13.42578125" style="9" hidden="1"/>
    <col min="5906" max="5906" width="16" style="9" hidden="1"/>
    <col min="5907" max="5907" width="12.28515625" style="9" hidden="1"/>
    <col min="5908" max="5908" width="17.28515625" style="9" hidden="1"/>
    <col min="5909" max="5909" width="16.28515625" style="9" hidden="1"/>
    <col min="5910" max="5910" width="22.5703125" style="9" hidden="1"/>
    <col min="5911" max="5911" width="21.140625" style="9" hidden="1"/>
    <col min="5912" max="5912" width="23.42578125" style="9" hidden="1"/>
    <col min="5913" max="6134" width="10.85546875" style="9" hidden="1"/>
    <col min="6135" max="6135" width="19.7109375" style="9" hidden="1"/>
    <col min="6136" max="6136" width="19.42578125" style="9" hidden="1"/>
    <col min="6137" max="6137" width="10.42578125" style="9" hidden="1"/>
    <col min="6138" max="6138" width="16.42578125" style="9" hidden="1"/>
    <col min="6139" max="6139" width="27.28515625" style="9" hidden="1"/>
    <col min="6140" max="6140" width="10.140625" style="9" hidden="1"/>
    <col min="6141" max="6141" width="18.140625" style="9" hidden="1"/>
    <col min="6142" max="6142" width="21" style="9" hidden="1"/>
    <col min="6143" max="6143" width="23.7109375" style="9" hidden="1"/>
    <col min="6144" max="6144" width="10.7109375" style="9" hidden="1"/>
    <col min="6145" max="6145" width="25.42578125" style="9" hidden="1"/>
    <col min="6146" max="6146" width="12.42578125" style="9" hidden="1"/>
    <col min="6147" max="6147" width="13.42578125" style="9" hidden="1"/>
    <col min="6148" max="6148" width="10.28515625" style="9" hidden="1"/>
    <col min="6149" max="6157" width="15.42578125" style="9" hidden="1"/>
    <col min="6158" max="6158" width="15.85546875" style="9" hidden="1"/>
    <col min="6159" max="6159" width="13.42578125" style="9" hidden="1"/>
    <col min="6160" max="6160" width="12.85546875" style="9" hidden="1"/>
    <col min="6161" max="6161" width="13.42578125" style="9" hidden="1"/>
    <col min="6162" max="6162" width="16" style="9" hidden="1"/>
    <col min="6163" max="6163" width="12.28515625" style="9" hidden="1"/>
    <col min="6164" max="6164" width="17.28515625" style="9" hidden="1"/>
    <col min="6165" max="6165" width="16.28515625" style="9" hidden="1"/>
    <col min="6166" max="6166" width="22.5703125" style="9" hidden="1"/>
    <col min="6167" max="6167" width="21.140625" style="9" hidden="1"/>
    <col min="6168" max="6168" width="23.42578125" style="9" hidden="1"/>
    <col min="6169" max="6390" width="10.85546875" style="9" hidden="1"/>
    <col min="6391" max="6391" width="19.7109375" style="9" hidden="1"/>
    <col min="6392" max="6392" width="19.42578125" style="9" hidden="1"/>
    <col min="6393" max="6393" width="10.42578125" style="9" hidden="1"/>
    <col min="6394" max="6394" width="16.42578125" style="9" hidden="1"/>
    <col min="6395" max="6395" width="27.28515625" style="9" hidden="1"/>
    <col min="6396" max="6396" width="10.140625" style="9" hidden="1"/>
    <col min="6397" max="6397" width="18.140625" style="9" hidden="1"/>
    <col min="6398" max="6398" width="21" style="9" hidden="1"/>
    <col min="6399" max="6399" width="23.7109375" style="9" hidden="1"/>
    <col min="6400" max="6400" width="10.7109375" style="9" hidden="1"/>
    <col min="6401" max="6401" width="25.42578125" style="9" hidden="1"/>
    <col min="6402" max="6402" width="12.42578125" style="9" hidden="1"/>
    <col min="6403" max="6403" width="13.42578125" style="9" hidden="1"/>
    <col min="6404" max="6404" width="10.28515625" style="9" hidden="1"/>
    <col min="6405" max="6413" width="15.42578125" style="9" hidden="1"/>
    <col min="6414" max="6414" width="15.85546875" style="9" hidden="1"/>
    <col min="6415" max="6415" width="13.42578125" style="9" hidden="1"/>
    <col min="6416" max="6416" width="12.85546875" style="9" hidden="1"/>
    <col min="6417" max="6417" width="13.42578125" style="9" hidden="1"/>
    <col min="6418" max="6418" width="16" style="9" hidden="1"/>
    <col min="6419" max="6419" width="12.28515625" style="9" hidden="1"/>
    <col min="6420" max="6420" width="17.28515625" style="9" hidden="1"/>
    <col min="6421" max="6421" width="16.28515625" style="9" hidden="1"/>
    <col min="6422" max="6422" width="22.5703125" style="9" hidden="1"/>
    <col min="6423" max="6423" width="21.140625" style="9" hidden="1"/>
    <col min="6424" max="6424" width="23.42578125" style="9" hidden="1"/>
    <col min="6425" max="6646" width="10.85546875" style="9" hidden="1"/>
    <col min="6647" max="6647" width="19.7109375" style="9" hidden="1"/>
    <col min="6648" max="6648" width="19.42578125" style="9" hidden="1"/>
    <col min="6649" max="6649" width="10.42578125" style="9" hidden="1"/>
    <col min="6650" max="6650" width="16.42578125" style="9" hidden="1"/>
    <col min="6651" max="6651" width="27.28515625" style="9" hidden="1"/>
    <col min="6652" max="6652" width="10.140625" style="9" hidden="1"/>
    <col min="6653" max="6653" width="18.140625" style="9" hidden="1"/>
    <col min="6654" max="6654" width="21" style="9" hidden="1"/>
    <col min="6655" max="6655" width="23.7109375" style="9" hidden="1"/>
    <col min="6656" max="6656" width="10.7109375" style="9" hidden="1"/>
    <col min="6657" max="6657" width="25.42578125" style="9" hidden="1"/>
    <col min="6658" max="6658" width="12.42578125" style="9" hidden="1"/>
    <col min="6659" max="6659" width="13.42578125" style="9" hidden="1"/>
    <col min="6660" max="6660" width="10.28515625" style="9" hidden="1"/>
    <col min="6661" max="6669" width="15.42578125" style="9" hidden="1"/>
    <col min="6670" max="6670" width="15.85546875" style="9" hidden="1"/>
    <col min="6671" max="6671" width="13.42578125" style="9" hidden="1"/>
    <col min="6672" max="6672" width="12.85546875" style="9" hidden="1"/>
    <col min="6673" max="6673" width="13.42578125" style="9" hidden="1"/>
    <col min="6674" max="6674" width="16" style="9" hidden="1"/>
    <col min="6675" max="6675" width="12.28515625" style="9" hidden="1"/>
    <col min="6676" max="6676" width="17.28515625" style="9" hidden="1"/>
    <col min="6677" max="6677" width="16.28515625" style="9" hidden="1"/>
    <col min="6678" max="6678" width="22.5703125" style="9" hidden="1"/>
    <col min="6679" max="6679" width="21.140625" style="9" hidden="1"/>
    <col min="6680" max="6680" width="23.42578125" style="9" hidden="1"/>
    <col min="6681" max="6902" width="10.85546875" style="9" hidden="1"/>
    <col min="6903" max="6903" width="19.7109375" style="9" hidden="1"/>
    <col min="6904" max="6904" width="19.42578125" style="9" hidden="1"/>
    <col min="6905" max="6905" width="10.42578125" style="9" hidden="1"/>
    <col min="6906" max="6906" width="16.42578125" style="9" hidden="1"/>
    <col min="6907" max="6907" width="27.28515625" style="9" hidden="1"/>
    <col min="6908" max="6908" width="10.140625" style="9" hidden="1"/>
    <col min="6909" max="6909" width="18.140625" style="9" hidden="1"/>
    <col min="6910" max="6910" width="21" style="9" hidden="1"/>
    <col min="6911" max="6911" width="23.7109375" style="9" hidden="1"/>
    <col min="6912" max="6912" width="10.7109375" style="9" hidden="1"/>
    <col min="6913" max="6913" width="25.42578125" style="9" hidden="1"/>
    <col min="6914" max="6914" width="12.42578125" style="9" hidden="1"/>
    <col min="6915" max="6915" width="13.42578125" style="9" hidden="1"/>
    <col min="6916" max="6916" width="10.28515625" style="9" hidden="1"/>
    <col min="6917" max="6925" width="15.42578125" style="9" hidden="1"/>
    <col min="6926" max="6926" width="15.85546875" style="9" hidden="1"/>
    <col min="6927" max="6927" width="13.42578125" style="9" hidden="1"/>
    <col min="6928" max="6928" width="12.85546875" style="9" hidden="1"/>
    <col min="6929" max="6929" width="13.42578125" style="9" hidden="1"/>
    <col min="6930" max="6930" width="16" style="9" hidden="1"/>
    <col min="6931" max="6931" width="12.28515625" style="9" hidden="1"/>
    <col min="6932" max="6932" width="17.28515625" style="9" hidden="1"/>
    <col min="6933" max="6933" width="16.28515625" style="9" hidden="1"/>
    <col min="6934" max="6934" width="22.5703125" style="9" hidden="1"/>
    <col min="6935" max="6935" width="21.140625" style="9" hidden="1"/>
    <col min="6936" max="6936" width="23.42578125" style="9" hidden="1"/>
    <col min="6937" max="7158" width="10.85546875" style="9" hidden="1"/>
    <col min="7159" max="7159" width="19.7109375" style="9" hidden="1"/>
    <col min="7160" max="7160" width="19.42578125" style="9" hidden="1"/>
    <col min="7161" max="7161" width="10.42578125" style="9" hidden="1"/>
    <col min="7162" max="7162" width="16.42578125" style="9" hidden="1"/>
    <col min="7163" max="7163" width="27.28515625" style="9" hidden="1"/>
    <col min="7164" max="7164" width="10.140625" style="9" hidden="1"/>
    <col min="7165" max="7165" width="18.140625" style="9" hidden="1"/>
    <col min="7166" max="7166" width="21" style="9" hidden="1"/>
    <col min="7167" max="7167" width="23.7109375" style="9" hidden="1"/>
    <col min="7168" max="7168" width="10.7109375" style="9" hidden="1"/>
    <col min="7169" max="7169" width="25.42578125" style="9" hidden="1"/>
    <col min="7170" max="7170" width="12.42578125" style="9" hidden="1"/>
    <col min="7171" max="7171" width="13.42578125" style="9" hidden="1"/>
    <col min="7172" max="7172" width="10.28515625" style="9" hidden="1"/>
    <col min="7173" max="7181" width="15.42578125" style="9" hidden="1"/>
    <col min="7182" max="7182" width="15.85546875" style="9" hidden="1"/>
    <col min="7183" max="7183" width="13.42578125" style="9" hidden="1"/>
    <col min="7184" max="7184" width="12.85546875" style="9" hidden="1"/>
    <col min="7185" max="7185" width="13.42578125" style="9" hidden="1"/>
    <col min="7186" max="7186" width="16" style="9" hidden="1"/>
    <col min="7187" max="7187" width="12.28515625" style="9" hidden="1"/>
    <col min="7188" max="7188" width="17.28515625" style="9" hidden="1"/>
    <col min="7189" max="7189" width="16.28515625" style="9" hidden="1"/>
    <col min="7190" max="7190" width="22.5703125" style="9" hidden="1"/>
    <col min="7191" max="7191" width="21.140625" style="9" hidden="1"/>
    <col min="7192" max="7192" width="23.42578125" style="9" hidden="1"/>
    <col min="7193" max="7414" width="10.85546875" style="9" hidden="1"/>
    <col min="7415" max="7415" width="19.7109375" style="9" hidden="1"/>
    <col min="7416" max="7416" width="19.42578125" style="9" hidden="1"/>
    <col min="7417" max="7417" width="10.42578125" style="9" hidden="1"/>
    <col min="7418" max="7418" width="16.42578125" style="9" hidden="1"/>
    <col min="7419" max="7419" width="27.28515625" style="9" hidden="1"/>
    <col min="7420" max="7420" width="10.140625" style="9" hidden="1"/>
    <col min="7421" max="7421" width="18.140625" style="9" hidden="1"/>
    <col min="7422" max="7422" width="21" style="9" hidden="1"/>
    <col min="7423" max="7423" width="23.7109375" style="9" hidden="1"/>
    <col min="7424" max="7424" width="10.7109375" style="9" hidden="1"/>
    <col min="7425" max="7425" width="25.42578125" style="9" hidden="1"/>
    <col min="7426" max="7426" width="12.42578125" style="9" hidden="1"/>
    <col min="7427" max="7427" width="13.42578125" style="9" hidden="1"/>
    <col min="7428" max="7428" width="10.28515625" style="9" hidden="1"/>
    <col min="7429" max="7437" width="15.42578125" style="9" hidden="1"/>
    <col min="7438" max="7438" width="15.85546875" style="9" hidden="1"/>
    <col min="7439" max="7439" width="13.42578125" style="9" hidden="1"/>
    <col min="7440" max="7440" width="12.85546875" style="9" hidden="1"/>
    <col min="7441" max="7441" width="13.42578125" style="9" hidden="1"/>
    <col min="7442" max="7442" width="16" style="9" hidden="1"/>
    <col min="7443" max="7443" width="12.28515625" style="9" hidden="1"/>
    <col min="7444" max="7444" width="17.28515625" style="9" hidden="1"/>
    <col min="7445" max="7445" width="16.28515625" style="9" hidden="1"/>
    <col min="7446" max="7446" width="22.5703125" style="9" hidden="1"/>
    <col min="7447" max="7447" width="21.140625" style="9" hidden="1"/>
    <col min="7448" max="7448" width="23.42578125" style="9" hidden="1"/>
    <col min="7449" max="7670" width="10.85546875" style="9" hidden="1"/>
    <col min="7671" max="7671" width="19.7109375" style="9" hidden="1"/>
    <col min="7672" max="7672" width="19.42578125" style="9" hidden="1"/>
    <col min="7673" max="7673" width="10.42578125" style="9" hidden="1"/>
    <col min="7674" max="7674" width="16.42578125" style="9" hidden="1"/>
    <col min="7675" max="7675" width="27.28515625" style="9" hidden="1"/>
    <col min="7676" max="7676" width="10.140625" style="9" hidden="1"/>
    <col min="7677" max="7677" width="18.140625" style="9" hidden="1"/>
    <col min="7678" max="7678" width="21" style="9" hidden="1"/>
    <col min="7679" max="7679" width="23.7109375" style="9" hidden="1"/>
    <col min="7680" max="7680" width="10.7109375" style="9" hidden="1"/>
    <col min="7681" max="7681" width="25.42578125" style="9" hidden="1"/>
    <col min="7682" max="7682" width="12.42578125" style="9" hidden="1"/>
    <col min="7683" max="7683" width="13.42578125" style="9" hidden="1"/>
    <col min="7684" max="7684" width="10.28515625" style="9" hidden="1"/>
    <col min="7685" max="7693" width="15.42578125" style="9" hidden="1"/>
    <col min="7694" max="7694" width="15.85546875" style="9" hidden="1"/>
    <col min="7695" max="7695" width="13.42578125" style="9" hidden="1"/>
    <col min="7696" max="7696" width="12.85546875" style="9" hidden="1"/>
    <col min="7697" max="7697" width="13.42578125" style="9" hidden="1"/>
    <col min="7698" max="7698" width="16" style="9" hidden="1"/>
    <col min="7699" max="7699" width="12.28515625" style="9" hidden="1"/>
    <col min="7700" max="7700" width="17.28515625" style="9" hidden="1"/>
    <col min="7701" max="7701" width="16.28515625" style="9" hidden="1"/>
    <col min="7702" max="7702" width="22.5703125" style="9" hidden="1"/>
    <col min="7703" max="7703" width="21.140625" style="9" hidden="1"/>
    <col min="7704" max="7704" width="23.42578125" style="9" hidden="1"/>
    <col min="7705" max="7926" width="10.85546875" style="9" hidden="1"/>
    <col min="7927" max="7927" width="19.7109375" style="9" hidden="1"/>
    <col min="7928" max="7928" width="19.42578125" style="9" hidden="1"/>
    <col min="7929" max="7929" width="10.42578125" style="9" hidden="1"/>
    <col min="7930" max="7930" width="16.42578125" style="9" hidden="1"/>
    <col min="7931" max="7931" width="27.28515625" style="9" hidden="1"/>
    <col min="7932" max="7932" width="10.140625" style="9" hidden="1"/>
    <col min="7933" max="7933" width="18.140625" style="9" hidden="1"/>
    <col min="7934" max="7934" width="21" style="9" hidden="1"/>
    <col min="7935" max="7935" width="23.7109375" style="9" hidden="1"/>
    <col min="7936" max="7936" width="10.7109375" style="9" hidden="1"/>
    <col min="7937" max="7937" width="25.42578125" style="9" hidden="1"/>
    <col min="7938" max="7938" width="12.42578125" style="9" hidden="1"/>
    <col min="7939" max="7939" width="13.42578125" style="9" hidden="1"/>
    <col min="7940" max="7940" width="10.28515625" style="9" hidden="1"/>
    <col min="7941" max="7949" width="15.42578125" style="9" hidden="1"/>
    <col min="7950" max="7950" width="15.85546875" style="9" hidden="1"/>
    <col min="7951" max="7951" width="13.42578125" style="9" hidden="1"/>
    <col min="7952" max="7952" width="12.85546875" style="9" hidden="1"/>
    <col min="7953" max="7953" width="13.42578125" style="9" hidden="1"/>
    <col min="7954" max="7954" width="16" style="9" hidden="1"/>
    <col min="7955" max="7955" width="12.28515625" style="9" hidden="1"/>
    <col min="7956" max="7956" width="17.28515625" style="9" hidden="1"/>
    <col min="7957" max="7957" width="16.28515625" style="9" hidden="1"/>
    <col min="7958" max="7958" width="22.5703125" style="9" hidden="1"/>
    <col min="7959" max="7959" width="21.140625" style="9" hidden="1"/>
    <col min="7960" max="7960" width="23.42578125" style="9" hidden="1"/>
    <col min="7961" max="8182" width="10.85546875" style="9" hidden="1"/>
    <col min="8183" max="8183" width="19.7109375" style="9" hidden="1"/>
    <col min="8184" max="8184" width="19.42578125" style="9" hidden="1"/>
    <col min="8185" max="8185" width="10.42578125" style="9" hidden="1"/>
    <col min="8186" max="8186" width="16.42578125" style="9" hidden="1"/>
    <col min="8187" max="8187" width="27.28515625" style="9" hidden="1"/>
    <col min="8188" max="8188" width="10.140625" style="9" hidden="1"/>
    <col min="8189" max="8189" width="18.140625" style="9" hidden="1"/>
    <col min="8190" max="8190" width="21" style="9" hidden="1"/>
    <col min="8191" max="8191" width="23.7109375" style="9" hidden="1"/>
    <col min="8192" max="8192" width="10.7109375" style="9" hidden="1"/>
    <col min="8193" max="8193" width="25.42578125" style="9" hidden="1"/>
    <col min="8194" max="8194" width="12.42578125" style="9" hidden="1"/>
    <col min="8195" max="8195" width="13.42578125" style="9" hidden="1"/>
    <col min="8196" max="8196" width="10.28515625" style="9" hidden="1"/>
    <col min="8197" max="8205" width="15.42578125" style="9" hidden="1"/>
    <col min="8206" max="8206" width="15.85546875" style="9" hidden="1"/>
    <col min="8207" max="8207" width="13.42578125" style="9" hidden="1"/>
    <col min="8208" max="8208" width="12.85546875" style="9" hidden="1"/>
    <col min="8209" max="8209" width="13.42578125" style="9" hidden="1"/>
    <col min="8210" max="8210" width="16" style="9" hidden="1"/>
    <col min="8211" max="8211" width="12.28515625" style="9" hidden="1"/>
    <col min="8212" max="8212" width="17.28515625" style="9" hidden="1"/>
    <col min="8213" max="8213" width="16.28515625" style="9" hidden="1"/>
    <col min="8214" max="8214" width="22.5703125" style="9" hidden="1"/>
    <col min="8215" max="8215" width="21.140625" style="9" hidden="1"/>
    <col min="8216" max="8216" width="23.42578125" style="9" hidden="1"/>
    <col min="8217" max="8438" width="10.85546875" style="9" hidden="1"/>
    <col min="8439" max="8439" width="19.7109375" style="9" hidden="1"/>
    <col min="8440" max="8440" width="19.42578125" style="9" hidden="1"/>
    <col min="8441" max="8441" width="10.42578125" style="9" hidden="1"/>
    <col min="8442" max="8442" width="16.42578125" style="9" hidden="1"/>
    <col min="8443" max="8443" width="27.28515625" style="9" hidden="1"/>
    <col min="8444" max="8444" width="10.140625" style="9" hidden="1"/>
    <col min="8445" max="8445" width="18.140625" style="9" hidden="1"/>
    <col min="8446" max="8446" width="21" style="9" hidden="1"/>
    <col min="8447" max="8447" width="23.7109375" style="9" hidden="1"/>
    <col min="8448" max="8448" width="10.7109375" style="9" hidden="1"/>
    <col min="8449" max="8449" width="25.42578125" style="9" hidden="1"/>
    <col min="8450" max="8450" width="12.42578125" style="9" hidden="1"/>
    <col min="8451" max="8451" width="13.42578125" style="9" hidden="1"/>
    <col min="8452" max="8452" width="10.28515625" style="9" hidden="1"/>
    <col min="8453" max="8461" width="15.42578125" style="9" hidden="1"/>
    <col min="8462" max="8462" width="15.85546875" style="9" hidden="1"/>
    <col min="8463" max="8463" width="13.42578125" style="9" hidden="1"/>
    <col min="8464" max="8464" width="12.85546875" style="9" hidden="1"/>
    <col min="8465" max="8465" width="13.42578125" style="9" hidden="1"/>
    <col min="8466" max="8466" width="16" style="9" hidden="1"/>
    <col min="8467" max="8467" width="12.28515625" style="9" hidden="1"/>
    <col min="8468" max="8468" width="17.28515625" style="9" hidden="1"/>
    <col min="8469" max="8469" width="16.28515625" style="9" hidden="1"/>
    <col min="8470" max="8470" width="22.5703125" style="9" hidden="1"/>
    <col min="8471" max="8471" width="21.140625" style="9" hidden="1"/>
    <col min="8472" max="8472" width="23.42578125" style="9" hidden="1"/>
    <col min="8473" max="8694" width="10.85546875" style="9" hidden="1"/>
    <col min="8695" max="8695" width="19.7109375" style="9" hidden="1"/>
    <col min="8696" max="8696" width="19.42578125" style="9" hidden="1"/>
    <col min="8697" max="8697" width="10.42578125" style="9" hidden="1"/>
    <col min="8698" max="8698" width="16.42578125" style="9" hidden="1"/>
    <col min="8699" max="8699" width="27.28515625" style="9" hidden="1"/>
    <col min="8700" max="8700" width="10.140625" style="9" hidden="1"/>
    <col min="8701" max="8701" width="18.140625" style="9" hidden="1"/>
    <col min="8702" max="8702" width="21" style="9" hidden="1"/>
    <col min="8703" max="8703" width="23.7109375" style="9" hidden="1"/>
    <col min="8704" max="8704" width="10.7109375" style="9" hidden="1"/>
    <col min="8705" max="8705" width="25.42578125" style="9" hidden="1"/>
    <col min="8706" max="8706" width="12.42578125" style="9" hidden="1"/>
    <col min="8707" max="8707" width="13.42578125" style="9" hidden="1"/>
    <col min="8708" max="8708" width="10.28515625" style="9" hidden="1"/>
    <col min="8709" max="8717" width="15.42578125" style="9" hidden="1"/>
    <col min="8718" max="8718" width="15.85546875" style="9" hidden="1"/>
    <col min="8719" max="8719" width="13.42578125" style="9" hidden="1"/>
    <col min="8720" max="8720" width="12.85546875" style="9" hidden="1"/>
    <col min="8721" max="8721" width="13.42578125" style="9" hidden="1"/>
    <col min="8722" max="8722" width="16" style="9" hidden="1"/>
    <col min="8723" max="8723" width="12.28515625" style="9" hidden="1"/>
    <col min="8724" max="8724" width="17.28515625" style="9" hidden="1"/>
    <col min="8725" max="8725" width="16.28515625" style="9" hidden="1"/>
    <col min="8726" max="8726" width="22.5703125" style="9" hidden="1"/>
    <col min="8727" max="8727" width="21.140625" style="9" hidden="1"/>
    <col min="8728" max="8728" width="23.42578125" style="9" hidden="1"/>
    <col min="8729" max="8950" width="10.85546875" style="9" hidden="1"/>
    <col min="8951" max="8951" width="19.7109375" style="9" hidden="1"/>
    <col min="8952" max="8952" width="19.42578125" style="9" hidden="1"/>
    <col min="8953" max="8953" width="10.42578125" style="9" hidden="1"/>
    <col min="8954" max="8954" width="16.42578125" style="9" hidden="1"/>
    <col min="8955" max="8955" width="27.28515625" style="9" hidden="1"/>
    <col min="8956" max="8956" width="10.140625" style="9" hidden="1"/>
    <col min="8957" max="8957" width="18.140625" style="9" hidden="1"/>
    <col min="8958" max="8958" width="21" style="9" hidden="1"/>
    <col min="8959" max="8959" width="23.7109375" style="9" hidden="1"/>
    <col min="8960" max="8960" width="10.7109375" style="9" hidden="1"/>
    <col min="8961" max="8961" width="25.42578125" style="9" hidden="1"/>
    <col min="8962" max="8962" width="12.42578125" style="9" hidden="1"/>
    <col min="8963" max="8963" width="13.42578125" style="9" hidden="1"/>
    <col min="8964" max="8964" width="10.28515625" style="9" hidden="1"/>
    <col min="8965" max="8973" width="15.42578125" style="9" hidden="1"/>
    <col min="8974" max="8974" width="15.85546875" style="9" hidden="1"/>
    <col min="8975" max="8975" width="13.42578125" style="9" hidden="1"/>
    <col min="8976" max="8976" width="12.85546875" style="9" hidden="1"/>
    <col min="8977" max="8977" width="13.42578125" style="9" hidden="1"/>
    <col min="8978" max="8978" width="16" style="9" hidden="1"/>
    <col min="8979" max="8979" width="12.28515625" style="9" hidden="1"/>
    <col min="8980" max="8980" width="17.28515625" style="9" hidden="1"/>
    <col min="8981" max="8981" width="16.28515625" style="9" hidden="1"/>
    <col min="8982" max="8982" width="22.5703125" style="9" hidden="1"/>
    <col min="8983" max="8983" width="21.140625" style="9" hidden="1"/>
    <col min="8984" max="8984" width="23.42578125" style="9" hidden="1"/>
    <col min="8985" max="9206" width="10.85546875" style="9" hidden="1"/>
    <col min="9207" max="9207" width="19.7109375" style="9" hidden="1"/>
    <col min="9208" max="9208" width="19.42578125" style="9" hidden="1"/>
    <col min="9209" max="9209" width="10.42578125" style="9" hidden="1"/>
    <col min="9210" max="9210" width="16.42578125" style="9" hidden="1"/>
    <col min="9211" max="9211" width="27.28515625" style="9" hidden="1"/>
    <col min="9212" max="9212" width="10.140625" style="9" hidden="1"/>
    <col min="9213" max="9213" width="18.140625" style="9" hidden="1"/>
    <col min="9214" max="9214" width="21" style="9" hidden="1"/>
    <col min="9215" max="9215" width="23.7109375" style="9" hidden="1"/>
    <col min="9216" max="9216" width="10.7109375" style="9" hidden="1"/>
    <col min="9217" max="9217" width="25.42578125" style="9" hidden="1"/>
    <col min="9218" max="9218" width="12.42578125" style="9" hidden="1"/>
    <col min="9219" max="9219" width="13.42578125" style="9" hidden="1"/>
    <col min="9220" max="9220" width="10.28515625" style="9" hidden="1"/>
    <col min="9221" max="9229" width="15.42578125" style="9" hidden="1"/>
    <col min="9230" max="9230" width="15.85546875" style="9" hidden="1"/>
    <col min="9231" max="9231" width="13.42578125" style="9" hidden="1"/>
    <col min="9232" max="9232" width="12.85546875" style="9" hidden="1"/>
    <col min="9233" max="9233" width="13.42578125" style="9" hidden="1"/>
    <col min="9234" max="9234" width="16" style="9" hidden="1"/>
    <col min="9235" max="9235" width="12.28515625" style="9" hidden="1"/>
    <col min="9236" max="9236" width="17.28515625" style="9" hidden="1"/>
    <col min="9237" max="9237" width="16.28515625" style="9" hidden="1"/>
    <col min="9238" max="9238" width="22.5703125" style="9" hidden="1"/>
    <col min="9239" max="9239" width="21.140625" style="9" hidden="1"/>
    <col min="9240" max="9240" width="23.42578125" style="9" hidden="1"/>
    <col min="9241" max="9462" width="10.85546875" style="9" hidden="1"/>
    <col min="9463" max="9463" width="19.7109375" style="9" hidden="1"/>
    <col min="9464" max="9464" width="19.42578125" style="9" hidden="1"/>
    <col min="9465" max="9465" width="10.42578125" style="9" hidden="1"/>
    <col min="9466" max="9466" width="16.42578125" style="9" hidden="1"/>
    <col min="9467" max="9467" width="27.28515625" style="9" hidden="1"/>
    <col min="9468" max="9468" width="10.140625" style="9" hidden="1"/>
    <col min="9469" max="9469" width="18.140625" style="9" hidden="1"/>
    <col min="9470" max="9470" width="21" style="9" hidden="1"/>
    <col min="9471" max="9471" width="23.7109375" style="9" hidden="1"/>
    <col min="9472" max="9472" width="10.7109375" style="9" hidden="1"/>
    <col min="9473" max="9473" width="25.42578125" style="9" hidden="1"/>
    <col min="9474" max="9474" width="12.42578125" style="9" hidden="1"/>
    <col min="9475" max="9475" width="13.42578125" style="9" hidden="1"/>
    <col min="9476" max="9476" width="10.28515625" style="9" hidden="1"/>
    <col min="9477" max="9485" width="15.42578125" style="9" hidden="1"/>
    <col min="9486" max="9486" width="15.85546875" style="9" hidden="1"/>
    <col min="9487" max="9487" width="13.42578125" style="9" hidden="1"/>
    <col min="9488" max="9488" width="12.85546875" style="9" hidden="1"/>
    <col min="9489" max="9489" width="13.42578125" style="9" hidden="1"/>
    <col min="9490" max="9490" width="16" style="9" hidden="1"/>
    <col min="9491" max="9491" width="12.28515625" style="9" hidden="1"/>
    <col min="9492" max="9492" width="17.28515625" style="9" hidden="1"/>
    <col min="9493" max="9493" width="16.28515625" style="9" hidden="1"/>
    <col min="9494" max="9494" width="22.5703125" style="9" hidden="1"/>
    <col min="9495" max="9495" width="21.140625" style="9" hidden="1"/>
    <col min="9496" max="9496" width="23.42578125" style="9" hidden="1"/>
    <col min="9497" max="9718" width="10.85546875" style="9" hidden="1"/>
    <col min="9719" max="9719" width="19.7109375" style="9" hidden="1"/>
    <col min="9720" max="9720" width="19.42578125" style="9" hidden="1"/>
    <col min="9721" max="9721" width="10.42578125" style="9" hidden="1"/>
    <col min="9722" max="9722" width="16.42578125" style="9" hidden="1"/>
    <col min="9723" max="9723" width="27.28515625" style="9" hidden="1"/>
    <col min="9724" max="9724" width="10.140625" style="9" hidden="1"/>
    <col min="9725" max="9725" width="18.140625" style="9" hidden="1"/>
    <col min="9726" max="9726" width="21" style="9" hidden="1"/>
    <col min="9727" max="9727" width="23.7109375" style="9" hidden="1"/>
    <col min="9728" max="9728" width="10.7109375" style="9" hidden="1"/>
    <col min="9729" max="9729" width="25.42578125" style="9" hidden="1"/>
    <col min="9730" max="9730" width="12.42578125" style="9" hidden="1"/>
    <col min="9731" max="9731" width="13.42578125" style="9" hidden="1"/>
    <col min="9732" max="9732" width="10.28515625" style="9" hidden="1"/>
    <col min="9733" max="9741" width="15.42578125" style="9" hidden="1"/>
    <col min="9742" max="9742" width="15.85546875" style="9" hidden="1"/>
    <col min="9743" max="9743" width="13.42578125" style="9" hidden="1"/>
    <col min="9744" max="9744" width="12.85546875" style="9" hidden="1"/>
    <col min="9745" max="9745" width="13.42578125" style="9" hidden="1"/>
    <col min="9746" max="9746" width="16" style="9" hidden="1"/>
    <col min="9747" max="9747" width="12.28515625" style="9" hidden="1"/>
    <col min="9748" max="9748" width="17.28515625" style="9" hidden="1"/>
    <col min="9749" max="9749" width="16.28515625" style="9" hidden="1"/>
    <col min="9750" max="9750" width="22.5703125" style="9" hidden="1"/>
    <col min="9751" max="9751" width="21.140625" style="9" hidden="1"/>
    <col min="9752" max="9752" width="23.42578125" style="9" hidden="1"/>
    <col min="9753" max="9974" width="10.85546875" style="9" hidden="1"/>
    <col min="9975" max="9975" width="19.7109375" style="9" hidden="1"/>
    <col min="9976" max="9976" width="19.42578125" style="9" hidden="1"/>
    <col min="9977" max="9977" width="10.42578125" style="9" hidden="1"/>
    <col min="9978" max="9978" width="16.42578125" style="9" hidden="1"/>
    <col min="9979" max="9979" width="27.28515625" style="9" hidden="1"/>
    <col min="9980" max="9980" width="10.140625" style="9" hidden="1"/>
    <col min="9981" max="9981" width="18.140625" style="9" hidden="1"/>
    <col min="9982" max="9982" width="21" style="9" hidden="1"/>
    <col min="9983" max="9983" width="23.7109375" style="9" hidden="1"/>
    <col min="9984" max="9984" width="10.7109375" style="9" hidden="1"/>
    <col min="9985" max="9985" width="25.42578125" style="9" hidden="1"/>
    <col min="9986" max="9986" width="12.42578125" style="9" hidden="1"/>
    <col min="9987" max="9987" width="13.42578125" style="9" hidden="1"/>
    <col min="9988" max="9988" width="10.28515625" style="9" hidden="1"/>
    <col min="9989" max="9997" width="15.42578125" style="9" hidden="1"/>
    <col min="9998" max="9998" width="15.85546875" style="9" hidden="1"/>
    <col min="9999" max="9999" width="13.42578125" style="9" hidden="1"/>
    <col min="10000" max="10000" width="12.85546875" style="9" hidden="1"/>
    <col min="10001" max="10001" width="13.42578125" style="9" hidden="1"/>
    <col min="10002" max="10002" width="16" style="9" hidden="1"/>
    <col min="10003" max="10003" width="12.28515625" style="9" hidden="1"/>
    <col min="10004" max="10004" width="17.28515625" style="9" hidden="1"/>
    <col min="10005" max="10005" width="16.28515625" style="9" hidden="1"/>
    <col min="10006" max="10006" width="22.5703125" style="9" hidden="1"/>
    <col min="10007" max="10007" width="21.140625" style="9" hidden="1"/>
    <col min="10008" max="10008" width="23.42578125" style="9" hidden="1"/>
    <col min="10009" max="10230" width="10.85546875" style="9" hidden="1"/>
    <col min="10231" max="10231" width="19.7109375" style="9" hidden="1"/>
    <col min="10232" max="10232" width="19.42578125" style="9" hidden="1"/>
    <col min="10233" max="10233" width="10.42578125" style="9" hidden="1"/>
    <col min="10234" max="10234" width="16.42578125" style="9" hidden="1"/>
    <col min="10235" max="10235" width="27.28515625" style="9" hidden="1"/>
    <col min="10236" max="10236" width="10.140625" style="9" hidden="1"/>
    <col min="10237" max="10237" width="18.140625" style="9" hidden="1"/>
    <col min="10238" max="10238" width="21" style="9" hidden="1"/>
    <col min="10239" max="10239" width="23.7109375" style="9" hidden="1"/>
    <col min="10240" max="10240" width="10.7109375" style="9" hidden="1"/>
    <col min="10241" max="10241" width="25.42578125" style="9" hidden="1"/>
    <col min="10242" max="10242" width="12.42578125" style="9" hidden="1"/>
    <col min="10243" max="10243" width="13.42578125" style="9" hidden="1"/>
    <col min="10244" max="10244" width="10.28515625" style="9" hidden="1"/>
    <col min="10245" max="10253" width="15.42578125" style="9" hidden="1"/>
    <col min="10254" max="10254" width="15.85546875" style="9" hidden="1"/>
    <col min="10255" max="10255" width="13.42578125" style="9" hidden="1"/>
    <col min="10256" max="10256" width="12.85546875" style="9" hidden="1"/>
    <col min="10257" max="10257" width="13.42578125" style="9" hidden="1"/>
    <col min="10258" max="10258" width="16" style="9" hidden="1"/>
    <col min="10259" max="10259" width="12.28515625" style="9" hidden="1"/>
    <col min="10260" max="10260" width="17.28515625" style="9" hidden="1"/>
    <col min="10261" max="10261" width="16.28515625" style="9" hidden="1"/>
    <col min="10262" max="10262" width="22.5703125" style="9" hidden="1"/>
    <col min="10263" max="10263" width="21.140625" style="9" hidden="1"/>
    <col min="10264" max="10264" width="23.42578125" style="9" hidden="1"/>
    <col min="10265" max="10486" width="10.85546875" style="9" hidden="1"/>
    <col min="10487" max="10487" width="19.7109375" style="9" hidden="1"/>
    <col min="10488" max="10488" width="19.42578125" style="9" hidden="1"/>
    <col min="10489" max="10489" width="10.42578125" style="9" hidden="1"/>
    <col min="10490" max="10490" width="16.42578125" style="9" hidden="1"/>
    <col min="10491" max="10491" width="27.28515625" style="9" hidden="1"/>
    <col min="10492" max="10492" width="10.140625" style="9" hidden="1"/>
    <col min="10493" max="10493" width="18.140625" style="9" hidden="1"/>
    <col min="10494" max="10494" width="21" style="9" hidden="1"/>
    <col min="10495" max="10495" width="23.7109375" style="9" hidden="1"/>
    <col min="10496" max="10496" width="10.7109375" style="9" hidden="1"/>
    <col min="10497" max="10497" width="25.42578125" style="9" hidden="1"/>
    <col min="10498" max="10498" width="12.42578125" style="9" hidden="1"/>
    <col min="10499" max="10499" width="13.42578125" style="9" hidden="1"/>
    <col min="10500" max="10500" width="10.28515625" style="9" hidden="1"/>
    <col min="10501" max="10509" width="15.42578125" style="9" hidden="1"/>
    <col min="10510" max="10510" width="15.85546875" style="9" hidden="1"/>
    <col min="10511" max="10511" width="13.42578125" style="9" hidden="1"/>
    <col min="10512" max="10512" width="12.85546875" style="9" hidden="1"/>
    <col min="10513" max="10513" width="13.42578125" style="9" hidden="1"/>
    <col min="10514" max="10514" width="16" style="9" hidden="1"/>
    <col min="10515" max="10515" width="12.28515625" style="9" hidden="1"/>
    <col min="10516" max="10516" width="17.28515625" style="9" hidden="1"/>
    <col min="10517" max="10517" width="16.28515625" style="9" hidden="1"/>
    <col min="10518" max="10518" width="22.5703125" style="9" hidden="1"/>
    <col min="10519" max="10519" width="21.140625" style="9" hidden="1"/>
    <col min="10520" max="10520" width="23.42578125" style="9" hidden="1"/>
    <col min="10521" max="10742" width="10.85546875" style="9" hidden="1"/>
    <col min="10743" max="10743" width="19.7109375" style="9" hidden="1"/>
    <col min="10744" max="10744" width="19.42578125" style="9" hidden="1"/>
    <col min="10745" max="10745" width="10.42578125" style="9" hidden="1"/>
    <col min="10746" max="10746" width="16.42578125" style="9" hidden="1"/>
    <col min="10747" max="10747" width="27.28515625" style="9" hidden="1"/>
    <col min="10748" max="10748" width="10.140625" style="9" hidden="1"/>
    <col min="10749" max="10749" width="18.140625" style="9" hidden="1"/>
    <col min="10750" max="10750" width="21" style="9" hidden="1"/>
    <col min="10751" max="10751" width="23.7109375" style="9" hidden="1"/>
    <col min="10752" max="10752" width="10.7109375" style="9" hidden="1"/>
    <col min="10753" max="10753" width="25.42578125" style="9" hidden="1"/>
    <col min="10754" max="10754" width="12.42578125" style="9" hidden="1"/>
    <col min="10755" max="10755" width="13.42578125" style="9" hidden="1"/>
    <col min="10756" max="10756" width="10.28515625" style="9" hidden="1"/>
    <col min="10757" max="10765" width="15.42578125" style="9" hidden="1"/>
    <col min="10766" max="10766" width="15.85546875" style="9" hidden="1"/>
    <col min="10767" max="10767" width="13.42578125" style="9" hidden="1"/>
    <col min="10768" max="10768" width="12.85546875" style="9" hidden="1"/>
    <col min="10769" max="10769" width="13.42578125" style="9" hidden="1"/>
    <col min="10770" max="10770" width="16" style="9" hidden="1"/>
    <col min="10771" max="10771" width="12.28515625" style="9" hidden="1"/>
    <col min="10772" max="10772" width="17.28515625" style="9" hidden="1"/>
    <col min="10773" max="10773" width="16.28515625" style="9" hidden="1"/>
    <col min="10774" max="10774" width="22.5703125" style="9" hidden="1"/>
    <col min="10775" max="10775" width="21.140625" style="9" hidden="1"/>
    <col min="10776" max="10776" width="23.42578125" style="9" hidden="1"/>
    <col min="10777" max="10998" width="10.85546875" style="9" hidden="1"/>
    <col min="10999" max="10999" width="19.7109375" style="9" hidden="1"/>
    <col min="11000" max="11000" width="19.42578125" style="9" hidden="1"/>
    <col min="11001" max="11001" width="10.42578125" style="9" hidden="1"/>
    <col min="11002" max="11002" width="16.42578125" style="9" hidden="1"/>
    <col min="11003" max="11003" width="27.28515625" style="9" hidden="1"/>
    <col min="11004" max="11004" width="10.140625" style="9" hidden="1"/>
    <col min="11005" max="11005" width="18.140625" style="9" hidden="1"/>
    <col min="11006" max="11006" width="21" style="9" hidden="1"/>
    <col min="11007" max="11007" width="23.7109375" style="9" hidden="1"/>
    <col min="11008" max="11008" width="10.7109375" style="9" hidden="1"/>
    <col min="11009" max="11009" width="25.42578125" style="9" hidden="1"/>
    <col min="11010" max="11010" width="12.42578125" style="9" hidden="1"/>
    <col min="11011" max="11011" width="13.42578125" style="9" hidden="1"/>
    <col min="11012" max="11012" width="10.28515625" style="9" hidden="1"/>
    <col min="11013" max="11021" width="15.42578125" style="9" hidden="1"/>
    <col min="11022" max="11022" width="15.85546875" style="9" hidden="1"/>
    <col min="11023" max="11023" width="13.42578125" style="9" hidden="1"/>
    <col min="11024" max="11024" width="12.85546875" style="9" hidden="1"/>
    <col min="11025" max="11025" width="13.42578125" style="9" hidden="1"/>
    <col min="11026" max="11026" width="16" style="9" hidden="1"/>
    <col min="11027" max="11027" width="12.28515625" style="9" hidden="1"/>
    <col min="11028" max="11028" width="17.28515625" style="9" hidden="1"/>
    <col min="11029" max="11029" width="16.28515625" style="9" hidden="1"/>
    <col min="11030" max="11030" width="22.5703125" style="9" hidden="1"/>
    <col min="11031" max="11031" width="21.140625" style="9" hidden="1"/>
    <col min="11032" max="11032" width="23.42578125" style="9" hidden="1"/>
    <col min="11033" max="11254" width="10.85546875" style="9" hidden="1"/>
    <col min="11255" max="11255" width="19.7109375" style="9" hidden="1"/>
    <col min="11256" max="11256" width="19.42578125" style="9" hidden="1"/>
    <col min="11257" max="11257" width="10.42578125" style="9" hidden="1"/>
    <col min="11258" max="11258" width="16.42578125" style="9" hidden="1"/>
    <col min="11259" max="11259" width="27.28515625" style="9" hidden="1"/>
    <col min="11260" max="11260" width="10.140625" style="9" hidden="1"/>
    <col min="11261" max="11261" width="18.140625" style="9" hidden="1"/>
    <col min="11262" max="11262" width="21" style="9" hidden="1"/>
    <col min="11263" max="11263" width="23.7109375" style="9" hidden="1"/>
    <col min="11264" max="11264" width="10.7109375" style="9" hidden="1"/>
    <col min="11265" max="11265" width="25.42578125" style="9" hidden="1"/>
    <col min="11266" max="11266" width="12.42578125" style="9" hidden="1"/>
    <col min="11267" max="11267" width="13.42578125" style="9" hidden="1"/>
    <col min="11268" max="11268" width="10.28515625" style="9" hidden="1"/>
    <col min="11269" max="11277" width="15.42578125" style="9" hidden="1"/>
    <col min="11278" max="11278" width="15.85546875" style="9" hidden="1"/>
    <col min="11279" max="11279" width="13.42578125" style="9" hidden="1"/>
    <col min="11280" max="11280" width="12.85546875" style="9" hidden="1"/>
    <col min="11281" max="11281" width="13.42578125" style="9" hidden="1"/>
    <col min="11282" max="11282" width="16" style="9" hidden="1"/>
    <col min="11283" max="11283" width="12.28515625" style="9" hidden="1"/>
    <col min="11284" max="11284" width="17.28515625" style="9" hidden="1"/>
    <col min="11285" max="11285" width="16.28515625" style="9" hidden="1"/>
    <col min="11286" max="11286" width="22.5703125" style="9" hidden="1"/>
    <col min="11287" max="11287" width="21.140625" style="9" hidden="1"/>
    <col min="11288" max="11288" width="23.42578125" style="9" hidden="1"/>
    <col min="11289" max="11510" width="10.85546875" style="9" hidden="1"/>
    <col min="11511" max="11511" width="19.7109375" style="9" hidden="1"/>
    <col min="11512" max="11512" width="19.42578125" style="9" hidden="1"/>
    <col min="11513" max="11513" width="10.42578125" style="9" hidden="1"/>
    <col min="11514" max="11514" width="16.42578125" style="9" hidden="1"/>
    <col min="11515" max="11515" width="27.28515625" style="9" hidden="1"/>
    <col min="11516" max="11516" width="10.140625" style="9" hidden="1"/>
    <col min="11517" max="11517" width="18.140625" style="9" hidden="1"/>
    <col min="11518" max="11518" width="21" style="9" hidden="1"/>
    <col min="11519" max="11519" width="23.7109375" style="9" hidden="1"/>
    <col min="11520" max="11520" width="10.7109375" style="9" hidden="1"/>
    <col min="11521" max="11521" width="25.42578125" style="9" hidden="1"/>
    <col min="11522" max="11522" width="12.42578125" style="9" hidden="1"/>
    <col min="11523" max="11523" width="13.42578125" style="9" hidden="1"/>
    <col min="11524" max="11524" width="10.28515625" style="9" hidden="1"/>
    <col min="11525" max="11533" width="15.42578125" style="9" hidden="1"/>
    <col min="11534" max="11534" width="15.85546875" style="9" hidden="1"/>
    <col min="11535" max="11535" width="13.42578125" style="9" hidden="1"/>
    <col min="11536" max="11536" width="12.85546875" style="9" hidden="1"/>
    <col min="11537" max="11537" width="13.42578125" style="9" hidden="1"/>
    <col min="11538" max="11538" width="16" style="9" hidden="1"/>
    <col min="11539" max="11539" width="12.28515625" style="9" hidden="1"/>
    <col min="11540" max="11540" width="17.28515625" style="9" hidden="1"/>
    <col min="11541" max="11541" width="16.28515625" style="9" hidden="1"/>
    <col min="11542" max="11542" width="22.5703125" style="9" hidden="1"/>
    <col min="11543" max="11543" width="21.140625" style="9" hidden="1"/>
    <col min="11544" max="11544" width="23.42578125" style="9" hidden="1"/>
    <col min="11545" max="11766" width="10.85546875" style="9" hidden="1"/>
    <col min="11767" max="11767" width="19.7109375" style="9" hidden="1"/>
    <col min="11768" max="11768" width="19.42578125" style="9" hidden="1"/>
    <col min="11769" max="11769" width="10.42578125" style="9" hidden="1"/>
    <col min="11770" max="11770" width="16.42578125" style="9" hidden="1"/>
    <col min="11771" max="11771" width="27.28515625" style="9" hidden="1"/>
    <col min="11772" max="11772" width="10.140625" style="9" hidden="1"/>
    <col min="11773" max="11773" width="18.140625" style="9" hidden="1"/>
    <col min="11774" max="11774" width="21" style="9" hidden="1"/>
    <col min="11775" max="11775" width="23.7109375" style="9" hidden="1"/>
    <col min="11776" max="11776" width="10.7109375" style="9" hidden="1"/>
    <col min="11777" max="11777" width="25.42578125" style="9" hidden="1"/>
    <col min="11778" max="11778" width="12.42578125" style="9" hidden="1"/>
    <col min="11779" max="11779" width="13.42578125" style="9" hidden="1"/>
    <col min="11780" max="11780" width="10.28515625" style="9" hidden="1"/>
    <col min="11781" max="11789" width="15.42578125" style="9" hidden="1"/>
    <col min="11790" max="11790" width="15.85546875" style="9" hidden="1"/>
    <col min="11791" max="11791" width="13.42578125" style="9" hidden="1"/>
    <col min="11792" max="11792" width="12.85546875" style="9" hidden="1"/>
    <col min="11793" max="11793" width="13.42578125" style="9" hidden="1"/>
    <col min="11794" max="11794" width="16" style="9" hidden="1"/>
    <col min="11795" max="11795" width="12.28515625" style="9" hidden="1"/>
    <col min="11796" max="11796" width="17.28515625" style="9" hidden="1"/>
    <col min="11797" max="11797" width="16.28515625" style="9" hidden="1"/>
    <col min="11798" max="11798" width="22.5703125" style="9" hidden="1"/>
    <col min="11799" max="11799" width="21.140625" style="9" hidden="1"/>
    <col min="11800" max="11800" width="23.42578125" style="9" hidden="1"/>
    <col min="11801" max="12022" width="10.85546875" style="9" hidden="1"/>
    <col min="12023" max="12023" width="19.7109375" style="9" hidden="1"/>
    <col min="12024" max="12024" width="19.42578125" style="9" hidden="1"/>
    <col min="12025" max="12025" width="10.42578125" style="9" hidden="1"/>
    <col min="12026" max="12026" width="16.42578125" style="9" hidden="1"/>
    <col min="12027" max="12027" width="27.28515625" style="9" hidden="1"/>
    <col min="12028" max="12028" width="10.140625" style="9" hidden="1"/>
    <col min="12029" max="12029" width="18.140625" style="9" hidden="1"/>
    <col min="12030" max="12030" width="21" style="9" hidden="1"/>
    <col min="12031" max="12031" width="23.7109375" style="9" hidden="1"/>
    <col min="12032" max="12032" width="10.7109375" style="9" hidden="1"/>
    <col min="12033" max="12033" width="25.42578125" style="9" hidden="1"/>
    <col min="12034" max="12034" width="12.42578125" style="9" hidden="1"/>
    <col min="12035" max="12035" width="13.42578125" style="9" hidden="1"/>
    <col min="12036" max="12036" width="10.28515625" style="9" hidden="1"/>
    <col min="12037" max="12045" width="15.42578125" style="9" hidden="1"/>
    <col min="12046" max="12046" width="15.85546875" style="9" hidden="1"/>
    <col min="12047" max="12047" width="13.42578125" style="9" hidden="1"/>
    <col min="12048" max="12048" width="12.85546875" style="9" hidden="1"/>
    <col min="12049" max="12049" width="13.42578125" style="9" hidden="1"/>
    <col min="12050" max="12050" width="16" style="9" hidden="1"/>
    <col min="12051" max="12051" width="12.28515625" style="9" hidden="1"/>
    <col min="12052" max="12052" width="17.28515625" style="9" hidden="1"/>
    <col min="12053" max="12053" width="16.28515625" style="9" hidden="1"/>
    <col min="12054" max="12054" width="22.5703125" style="9" hidden="1"/>
    <col min="12055" max="12055" width="21.140625" style="9" hidden="1"/>
    <col min="12056" max="12056" width="23.42578125" style="9" hidden="1"/>
    <col min="12057" max="12278" width="10.85546875" style="9" hidden="1"/>
    <col min="12279" max="12279" width="19.7109375" style="9" hidden="1"/>
    <col min="12280" max="12280" width="19.42578125" style="9" hidden="1"/>
    <col min="12281" max="12281" width="10.42578125" style="9" hidden="1"/>
    <col min="12282" max="12282" width="16.42578125" style="9" hidden="1"/>
    <col min="12283" max="12283" width="27.28515625" style="9" hidden="1"/>
    <col min="12284" max="12284" width="10.140625" style="9" hidden="1"/>
    <col min="12285" max="12285" width="18.140625" style="9" hidden="1"/>
    <col min="12286" max="12286" width="21" style="9" hidden="1"/>
    <col min="12287" max="12287" width="23.7109375" style="9" hidden="1"/>
    <col min="12288" max="12288" width="10.7109375" style="9" hidden="1"/>
    <col min="12289" max="12289" width="25.42578125" style="9" hidden="1"/>
    <col min="12290" max="12290" width="12.42578125" style="9" hidden="1"/>
    <col min="12291" max="12291" width="13.42578125" style="9" hidden="1"/>
    <col min="12292" max="12292" width="10.28515625" style="9" hidden="1"/>
    <col min="12293" max="12301" width="15.42578125" style="9" hidden="1"/>
    <col min="12302" max="12302" width="15.85546875" style="9" hidden="1"/>
    <col min="12303" max="12303" width="13.42578125" style="9" hidden="1"/>
    <col min="12304" max="12304" width="12.85546875" style="9" hidden="1"/>
    <col min="12305" max="12305" width="13.42578125" style="9" hidden="1"/>
    <col min="12306" max="12306" width="16" style="9" hidden="1"/>
    <col min="12307" max="12307" width="12.28515625" style="9" hidden="1"/>
    <col min="12308" max="12308" width="17.28515625" style="9" hidden="1"/>
    <col min="12309" max="12309" width="16.28515625" style="9" hidden="1"/>
    <col min="12310" max="12310" width="22.5703125" style="9" hidden="1"/>
    <col min="12311" max="12311" width="21.140625" style="9" hidden="1"/>
    <col min="12312" max="12312" width="23.42578125" style="9" hidden="1"/>
    <col min="12313" max="12534" width="10.85546875" style="9" hidden="1"/>
    <col min="12535" max="12535" width="19.7109375" style="9" hidden="1"/>
    <col min="12536" max="12536" width="19.42578125" style="9" hidden="1"/>
    <col min="12537" max="12537" width="10.42578125" style="9" hidden="1"/>
    <col min="12538" max="12538" width="16.42578125" style="9" hidden="1"/>
    <col min="12539" max="12539" width="27.28515625" style="9" hidden="1"/>
    <col min="12540" max="12540" width="10.140625" style="9" hidden="1"/>
    <col min="12541" max="12541" width="18.140625" style="9" hidden="1"/>
    <col min="12542" max="12542" width="21" style="9" hidden="1"/>
    <col min="12543" max="12543" width="23.7109375" style="9" hidden="1"/>
    <col min="12544" max="12544" width="10.7109375" style="9" hidden="1"/>
    <col min="12545" max="12545" width="25.42578125" style="9" hidden="1"/>
    <col min="12546" max="12546" width="12.42578125" style="9" hidden="1"/>
    <col min="12547" max="12547" width="13.42578125" style="9" hidden="1"/>
    <col min="12548" max="12548" width="10.28515625" style="9" hidden="1"/>
    <col min="12549" max="12557" width="15.42578125" style="9" hidden="1"/>
    <col min="12558" max="12558" width="15.85546875" style="9" hidden="1"/>
    <col min="12559" max="12559" width="13.42578125" style="9" hidden="1"/>
    <col min="12560" max="12560" width="12.85546875" style="9" hidden="1"/>
    <col min="12561" max="12561" width="13.42578125" style="9" hidden="1"/>
    <col min="12562" max="12562" width="16" style="9" hidden="1"/>
    <col min="12563" max="12563" width="12.28515625" style="9" hidden="1"/>
    <col min="12564" max="12564" width="17.28515625" style="9" hidden="1"/>
    <col min="12565" max="12565" width="16.28515625" style="9" hidden="1"/>
    <col min="12566" max="12566" width="22.5703125" style="9" hidden="1"/>
    <col min="12567" max="12567" width="21.140625" style="9" hidden="1"/>
    <col min="12568" max="12568" width="23.42578125" style="9" hidden="1"/>
    <col min="12569" max="12790" width="10.85546875" style="9" hidden="1"/>
    <col min="12791" max="12791" width="19.7109375" style="9" hidden="1"/>
    <col min="12792" max="12792" width="19.42578125" style="9" hidden="1"/>
    <col min="12793" max="12793" width="10.42578125" style="9" hidden="1"/>
    <col min="12794" max="12794" width="16.42578125" style="9" hidden="1"/>
    <col min="12795" max="12795" width="27.28515625" style="9" hidden="1"/>
    <col min="12796" max="12796" width="10.140625" style="9" hidden="1"/>
    <col min="12797" max="12797" width="18.140625" style="9" hidden="1"/>
    <col min="12798" max="12798" width="21" style="9" hidden="1"/>
    <col min="12799" max="12799" width="23.7109375" style="9" hidden="1"/>
    <col min="12800" max="12800" width="10.7109375" style="9" hidden="1"/>
    <col min="12801" max="12801" width="25.42578125" style="9" hidden="1"/>
    <col min="12802" max="12802" width="12.42578125" style="9" hidden="1"/>
    <col min="12803" max="12803" width="13.42578125" style="9" hidden="1"/>
    <col min="12804" max="12804" width="10.28515625" style="9" hidden="1"/>
    <col min="12805" max="12813" width="15.42578125" style="9" hidden="1"/>
    <col min="12814" max="12814" width="15.85546875" style="9" hidden="1"/>
    <col min="12815" max="12815" width="13.42578125" style="9" hidden="1"/>
    <col min="12816" max="12816" width="12.85546875" style="9" hidden="1"/>
    <col min="12817" max="12817" width="13.42578125" style="9" hidden="1"/>
    <col min="12818" max="12818" width="16" style="9" hidden="1"/>
    <col min="12819" max="12819" width="12.28515625" style="9" hidden="1"/>
    <col min="12820" max="12820" width="17.28515625" style="9" hidden="1"/>
    <col min="12821" max="12821" width="16.28515625" style="9" hidden="1"/>
    <col min="12822" max="12822" width="22.5703125" style="9" hidden="1"/>
    <col min="12823" max="12823" width="21.140625" style="9" hidden="1"/>
    <col min="12824" max="12824" width="23.42578125" style="9" hidden="1"/>
    <col min="12825" max="13046" width="10.85546875" style="9" hidden="1"/>
    <col min="13047" max="13047" width="19.7109375" style="9" hidden="1"/>
    <col min="13048" max="13048" width="19.42578125" style="9" hidden="1"/>
    <col min="13049" max="13049" width="10.42578125" style="9" hidden="1"/>
    <col min="13050" max="13050" width="16.42578125" style="9" hidden="1"/>
    <col min="13051" max="13051" width="27.28515625" style="9" hidden="1"/>
    <col min="13052" max="13052" width="10.140625" style="9" hidden="1"/>
    <col min="13053" max="13053" width="18.140625" style="9" hidden="1"/>
    <col min="13054" max="13054" width="21" style="9" hidden="1"/>
    <col min="13055" max="13055" width="23.7109375" style="9" hidden="1"/>
    <col min="13056" max="13056" width="10.7109375" style="9" hidden="1"/>
    <col min="13057" max="13057" width="25.42578125" style="9" hidden="1"/>
    <col min="13058" max="13058" width="12.42578125" style="9" hidden="1"/>
    <col min="13059" max="13059" width="13.42578125" style="9" hidden="1"/>
    <col min="13060" max="13060" width="10.28515625" style="9" hidden="1"/>
    <col min="13061" max="13069" width="15.42578125" style="9" hidden="1"/>
    <col min="13070" max="13070" width="15.85546875" style="9" hidden="1"/>
    <col min="13071" max="13071" width="13.42578125" style="9" hidden="1"/>
    <col min="13072" max="13072" width="12.85546875" style="9" hidden="1"/>
    <col min="13073" max="13073" width="13.42578125" style="9" hidden="1"/>
    <col min="13074" max="13074" width="16" style="9" hidden="1"/>
    <col min="13075" max="13075" width="12.28515625" style="9" hidden="1"/>
    <col min="13076" max="13076" width="17.28515625" style="9" hidden="1"/>
    <col min="13077" max="13077" width="16.28515625" style="9" hidden="1"/>
    <col min="13078" max="13078" width="22.5703125" style="9" hidden="1"/>
    <col min="13079" max="13079" width="21.140625" style="9" hidden="1"/>
    <col min="13080" max="13080" width="23.42578125" style="9" hidden="1"/>
    <col min="13081" max="13302" width="10.85546875" style="9" hidden="1"/>
    <col min="13303" max="13303" width="19.7109375" style="9" hidden="1"/>
    <col min="13304" max="13304" width="19.42578125" style="9" hidden="1"/>
    <col min="13305" max="13305" width="10.42578125" style="9" hidden="1"/>
    <col min="13306" max="13306" width="16.42578125" style="9" hidden="1"/>
    <col min="13307" max="13307" width="27.28515625" style="9" hidden="1"/>
    <col min="13308" max="13308" width="10.140625" style="9" hidden="1"/>
    <col min="13309" max="13309" width="18.140625" style="9" hidden="1"/>
    <col min="13310" max="13310" width="21" style="9" hidden="1"/>
    <col min="13311" max="13311" width="23.7109375" style="9" hidden="1"/>
    <col min="13312" max="13312" width="10.7109375" style="9" hidden="1"/>
    <col min="13313" max="13313" width="25.42578125" style="9" hidden="1"/>
    <col min="13314" max="13314" width="12.42578125" style="9" hidden="1"/>
    <col min="13315" max="13315" width="13.42578125" style="9" hidden="1"/>
    <col min="13316" max="13316" width="10.28515625" style="9" hidden="1"/>
    <col min="13317" max="13325" width="15.42578125" style="9" hidden="1"/>
    <col min="13326" max="13326" width="15.85546875" style="9" hidden="1"/>
    <col min="13327" max="13327" width="13.42578125" style="9" hidden="1"/>
    <col min="13328" max="13328" width="12.85546875" style="9" hidden="1"/>
    <col min="13329" max="13329" width="13.42578125" style="9" hidden="1"/>
    <col min="13330" max="13330" width="16" style="9" hidden="1"/>
    <col min="13331" max="13331" width="12.28515625" style="9" hidden="1"/>
    <col min="13332" max="13332" width="17.28515625" style="9" hidden="1"/>
    <col min="13333" max="13333" width="16.28515625" style="9" hidden="1"/>
    <col min="13334" max="13334" width="22.5703125" style="9" hidden="1"/>
    <col min="13335" max="13335" width="21.140625" style="9" hidden="1"/>
    <col min="13336" max="13336" width="23.42578125" style="9" hidden="1"/>
    <col min="13337" max="13558" width="10.85546875" style="9" hidden="1"/>
    <col min="13559" max="13559" width="19.7109375" style="9" hidden="1"/>
    <col min="13560" max="13560" width="19.42578125" style="9" hidden="1"/>
    <col min="13561" max="13561" width="10.42578125" style="9" hidden="1"/>
    <col min="13562" max="13562" width="16.42578125" style="9" hidden="1"/>
    <col min="13563" max="13563" width="27.28515625" style="9" hidden="1"/>
    <col min="13564" max="13564" width="10.140625" style="9" hidden="1"/>
    <col min="13565" max="13565" width="18.140625" style="9" hidden="1"/>
    <col min="13566" max="13566" width="21" style="9" hidden="1"/>
    <col min="13567" max="13567" width="23.7109375" style="9" hidden="1"/>
    <col min="13568" max="13568" width="10.7109375" style="9" hidden="1"/>
    <col min="13569" max="13569" width="25.42578125" style="9" hidden="1"/>
    <col min="13570" max="13570" width="12.42578125" style="9" hidden="1"/>
    <col min="13571" max="13571" width="13.42578125" style="9" hidden="1"/>
    <col min="13572" max="13572" width="10.28515625" style="9" hidden="1"/>
    <col min="13573" max="13581" width="15.42578125" style="9" hidden="1"/>
    <col min="13582" max="13582" width="15.85546875" style="9" hidden="1"/>
    <col min="13583" max="13583" width="13.42578125" style="9" hidden="1"/>
    <col min="13584" max="13584" width="12.85546875" style="9" hidden="1"/>
    <col min="13585" max="13585" width="13.42578125" style="9" hidden="1"/>
    <col min="13586" max="13586" width="16" style="9" hidden="1"/>
    <col min="13587" max="13587" width="12.28515625" style="9" hidden="1"/>
    <col min="13588" max="13588" width="17.28515625" style="9" hidden="1"/>
    <col min="13589" max="13589" width="16.28515625" style="9" hidden="1"/>
    <col min="13590" max="13590" width="22.5703125" style="9" hidden="1"/>
    <col min="13591" max="13591" width="21.140625" style="9" hidden="1"/>
    <col min="13592" max="13592" width="23.42578125" style="9" hidden="1"/>
    <col min="13593" max="13814" width="10.85546875" style="9" hidden="1"/>
    <col min="13815" max="13815" width="19.7109375" style="9" hidden="1"/>
    <col min="13816" max="13816" width="19.42578125" style="9" hidden="1"/>
    <col min="13817" max="13817" width="10.42578125" style="9" hidden="1"/>
    <col min="13818" max="13818" width="16.42578125" style="9" hidden="1"/>
    <col min="13819" max="13819" width="27.28515625" style="9" hidden="1"/>
    <col min="13820" max="13820" width="10.140625" style="9" hidden="1"/>
    <col min="13821" max="13821" width="18.140625" style="9" hidden="1"/>
    <col min="13822" max="13822" width="21" style="9" hidden="1"/>
    <col min="13823" max="13823" width="23.7109375" style="9" hidden="1"/>
    <col min="13824" max="13824" width="10.7109375" style="9" hidden="1"/>
    <col min="13825" max="13825" width="25.42578125" style="9" hidden="1"/>
    <col min="13826" max="13826" width="12.42578125" style="9" hidden="1"/>
    <col min="13827" max="13827" width="13.42578125" style="9" hidden="1"/>
    <col min="13828" max="13828" width="10.28515625" style="9" hidden="1"/>
    <col min="13829" max="13837" width="15.42578125" style="9" hidden="1"/>
    <col min="13838" max="13838" width="15.85546875" style="9" hidden="1"/>
    <col min="13839" max="13839" width="13.42578125" style="9" hidden="1"/>
    <col min="13840" max="13840" width="12.85546875" style="9" hidden="1"/>
    <col min="13841" max="13841" width="13.42578125" style="9" hidden="1"/>
    <col min="13842" max="13842" width="16" style="9" hidden="1"/>
    <col min="13843" max="13843" width="12.28515625" style="9" hidden="1"/>
    <col min="13844" max="13844" width="17.28515625" style="9" hidden="1"/>
    <col min="13845" max="13845" width="16.28515625" style="9" hidden="1"/>
    <col min="13846" max="13846" width="22.5703125" style="9" hidden="1"/>
    <col min="13847" max="13847" width="21.140625" style="9" hidden="1"/>
    <col min="13848" max="13848" width="23.42578125" style="9" hidden="1"/>
    <col min="13849" max="14070" width="10.85546875" style="9" hidden="1"/>
    <col min="14071" max="14071" width="19.7109375" style="9" hidden="1"/>
    <col min="14072" max="14072" width="19.42578125" style="9" hidden="1"/>
    <col min="14073" max="14073" width="10.42578125" style="9" hidden="1"/>
    <col min="14074" max="14074" width="16.42578125" style="9" hidden="1"/>
    <col min="14075" max="14075" width="27.28515625" style="9" hidden="1"/>
    <col min="14076" max="14076" width="10.140625" style="9" hidden="1"/>
    <col min="14077" max="14077" width="18.140625" style="9" hidden="1"/>
    <col min="14078" max="14078" width="21" style="9" hidden="1"/>
    <col min="14079" max="14079" width="23.7109375" style="9" hidden="1"/>
    <col min="14080" max="14080" width="10.7109375" style="9" hidden="1"/>
    <col min="14081" max="14081" width="25.42578125" style="9" hidden="1"/>
    <col min="14082" max="14082" width="12.42578125" style="9" hidden="1"/>
    <col min="14083" max="14083" width="13.42578125" style="9" hidden="1"/>
    <col min="14084" max="14084" width="10.28515625" style="9" hidden="1"/>
    <col min="14085" max="14093" width="15.42578125" style="9" hidden="1"/>
    <col min="14094" max="14094" width="15.85546875" style="9" hidden="1"/>
    <col min="14095" max="14095" width="13.42578125" style="9" hidden="1"/>
    <col min="14096" max="14096" width="12.85546875" style="9" hidden="1"/>
    <col min="14097" max="14097" width="13.42578125" style="9" hidden="1"/>
    <col min="14098" max="14098" width="16" style="9" hidden="1"/>
    <col min="14099" max="14099" width="12.28515625" style="9" hidden="1"/>
    <col min="14100" max="14100" width="17.28515625" style="9" hidden="1"/>
    <col min="14101" max="14101" width="16.28515625" style="9" hidden="1"/>
    <col min="14102" max="14102" width="22.5703125" style="9" hidden="1"/>
    <col min="14103" max="14103" width="21.140625" style="9" hidden="1"/>
    <col min="14104" max="14104" width="23.42578125" style="9" hidden="1"/>
    <col min="14105" max="14326" width="10.85546875" style="9" hidden="1"/>
    <col min="14327" max="14327" width="19.7109375" style="9" hidden="1"/>
    <col min="14328" max="14328" width="19.42578125" style="9" hidden="1"/>
    <col min="14329" max="14329" width="10.42578125" style="9" hidden="1"/>
    <col min="14330" max="14330" width="16.42578125" style="9" hidden="1"/>
    <col min="14331" max="14331" width="27.28515625" style="9" hidden="1"/>
    <col min="14332" max="14332" width="10.140625" style="9" hidden="1"/>
    <col min="14333" max="14333" width="18.140625" style="9" hidden="1"/>
    <col min="14334" max="14334" width="21" style="9" hidden="1"/>
    <col min="14335" max="14335" width="23.7109375" style="9" hidden="1"/>
    <col min="14336" max="14336" width="10.7109375" style="9" hidden="1"/>
    <col min="14337" max="14337" width="25.42578125" style="9" hidden="1"/>
    <col min="14338" max="14338" width="12.42578125" style="9" hidden="1"/>
    <col min="14339" max="14339" width="13.42578125" style="9" hidden="1"/>
    <col min="14340" max="14340" width="10.28515625" style="9" hidden="1"/>
    <col min="14341" max="14349" width="15.42578125" style="9" hidden="1"/>
    <col min="14350" max="14350" width="15.85546875" style="9" hidden="1"/>
    <col min="14351" max="14351" width="13.42578125" style="9" hidden="1"/>
    <col min="14352" max="14352" width="12.85546875" style="9" hidden="1"/>
    <col min="14353" max="14353" width="13.42578125" style="9" hidden="1"/>
    <col min="14354" max="14354" width="16" style="9" hidden="1"/>
    <col min="14355" max="14355" width="12.28515625" style="9" hidden="1"/>
    <col min="14356" max="14356" width="17.28515625" style="9" hidden="1"/>
    <col min="14357" max="14357" width="16.28515625" style="9" hidden="1"/>
    <col min="14358" max="14358" width="22.5703125" style="9" hidden="1"/>
    <col min="14359" max="14359" width="21.140625" style="9" hidden="1"/>
    <col min="14360" max="14360" width="23.42578125" style="9" hidden="1"/>
    <col min="14361" max="14582" width="10.85546875" style="9" hidden="1"/>
    <col min="14583" max="14583" width="19.7109375" style="9" hidden="1"/>
    <col min="14584" max="14584" width="19.42578125" style="9" hidden="1"/>
    <col min="14585" max="14585" width="10.42578125" style="9" hidden="1"/>
    <col min="14586" max="14586" width="16.42578125" style="9" hidden="1"/>
    <col min="14587" max="14587" width="27.28515625" style="9" hidden="1"/>
    <col min="14588" max="14588" width="10.140625" style="9" hidden="1"/>
    <col min="14589" max="14589" width="18.140625" style="9" hidden="1"/>
    <col min="14590" max="14590" width="21" style="9" hidden="1"/>
    <col min="14591" max="14591" width="23.7109375" style="9" hidden="1"/>
    <col min="14592" max="14592" width="10.7109375" style="9" hidden="1"/>
    <col min="14593" max="14593" width="25.42578125" style="9" hidden="1"/>
    <col min="14594" max="14594" width="12.42578125" style="9" hidden="1"/>
    <col min="14595" max="14595" width="13.42578125" style="9" hidden="1"/>
    <col min="14596" max="14596" width="10.28515625" style="9" hidden="1"/>
    <col min="14597" max="14605" width="15.42578125" style="9" hidden="1"/>
    <col min="14606" max="14606" width="15.85546875" style="9" hidden="1"/>
    <col min="14607" max="14607" width="13.42578125" style="9" hidden="1"/>
    <col min="14608" max="14608" width="12.85546875" style="9" hidden="1"/>
    <col min="14609" max="14609" width="13.42578125" style="9" hidden="1"/>
    <col min="14610" max="14610" width="16" style="9" hidden="1"/>
    <col min="14611" max="14611" width="12.28515625" style="9" hidden="1"/>
    <col min="14612" max="14612" width="17.28515625" style="9" hidden="1"/>
    <col min="14613" max="14613" width="16.28515625" style="9" hidden="1"/>
    <col min="14614" max="14614" width="22.5703125" style="9" hidden="1"/>
    <col min="14615" max="14615" width="21.140625" style="9" hidden="1"/>
    <col min="14616" max="14616" width="23.42578125" style="9" hidden="1"/>
    <col min="14617" max="14838" width="10.85546875" style="9" hidden="1"/>
    <col min="14839" max="14839" width="19.7109375" style="9" hidden="1"/>
    <col min="14840" max="14840" width="19.42578125" style="9" hidden="1"/>
    <col min="14841" max="14841" width="10.42578125" style="9" hidden="1"/>
    <col min="14842" max="14842" width="16.42578125" style="9" hidden="1"/>
    <col min="14843" max="14843" width="27.28515625" style="9" hidden="1"/>
    <col min="14844" max="14844" width="10.140625" style="9" hidden="1"/>
    <col min="14845" max="14845" width="18.140625" style="9" hidden="1"/>
    <col min="14846" max="14846" width="21" style="9" hidden="1"/>
    <col min="14847" max="14847" width="23.7109375" style="9" hidden="1"/>
    <col min="14848" max="14848" width="10.7109375" style="9" hidden="1"/>
    <col min="14849" max="14849" width="25.42578125" style="9" hidden="1"/>
    <col min="14850" max="14850" width="12.42578125" style="9" hidden="1"/>
    <col min="14851" max="14851" width="13.42578125" style="9" hidden="1"/>
    <col min="14852" max="14852" width="10.28515625" style="9" hidden="1"/>
    <col min="14853" max="14861" width="15.42578125" style="9" hidden="1"/>
    <col min="14862" max="14862" width="15.85546875" style="9" hidden="1"/>
    <col min="14863" max="14863" width="13.42578125" style="9" hidden="1"/>
    <col min="14864" max="14864" width="12.85546875" style="9" hidden="1"/>
    <col min="14865" max="14865" width="13.42578125" style="9" hidden="1"/>
    <col min="14866" max="14866" width="16" style="9" hidden="1"/>
    <col min="14867" max="14867" width="12.28515625" style="9" hidden="1"/>
    <col min="14868" max="14868" width="17.28515625" style="9" hidden="1"/>
    <col min="14869" max="14869" width="16.28515625" style="9" hidden="1"/>
    <col min="14870" max="14870" width="22.5703125" style="9" hidden="1"/>
    <col min="14871" max="14871" width="21.140625" style="9" hidden="1"/>
    <col min="14872" max="14872" width="23.42578125" style="9" hidden="1"/>
    <col min="14873" max="15094" width="10.85546875" style="9" hidden="1"/>
    <col min="15095" max="15095" width="19.7109375" style="9" hidden="1"/>
    <col min="15096" max="15096" width="19.42578125" style="9" hidden="1"/>
    <col min="15097" max="15097" width="10.42578125" style="9" hidden="1"/>
    <col min="15098" max="15098" width="16.42578125" style="9" hidden="1"/>
    <col min="15099" max="15099" width="27.28515625" style="9" hidden="1"/>
    <col min="15100" max="15100" width="10.140625" style="9" hidden="1"/>
    <col min="15101" max="15101" width="18.140625" style="9" hidden="1"/>
    <col min="15102" max="15102" width="21" style="9" hidden="1"/>
    <col min="15103" max="15103" width="23.7109375" style="9" hidden="1"/>
    <col min="15104" max="15104" width="10.7109375" style="9" hidden="1"/>
    <col min="15105" max="15105" width="25.42578125" style="9" hidden="1"/>
    <col min="15106" max="15106" width="12.42578125" style="9" hidden="1"/>
    <col min="15107" max="15107" width="13.42578125" style="9" hidden="1"/>
    <col min="15108" max="15108" width="10.28515625" style="9" hidden="1"/>
    <col min="15109" max="15117" width="15.42578125" style="9" hidden="1"/>
    <col min="15118" max="15118" width="15.85546875" style="9" hidden="1"/>
    <col min="15119" max="15119" width="13.42578125" style="9" hidden="1"/>
    <col min="15120" max="15120" width="12.85546875" style="9" hidden="1"/>
    <col min="15121" max="15121" width="13.42578125" style="9" hidden="1"/>
    <col min="15122" max="15122" width="16" style="9" hidden="1"/>
    <col min="15123" max="15123" width="12.28515625" style="9" hidden="1"/>
    <col min="15124" max="15124" width="17.28515625" style="9" hidden="1"/>
    <col min="15125" max="15125" width="16.28515625" style="9" hidden="1"/>
    <col min="15126" max="15126" width="22.5703125" style="9" hidden="1"/>
    <col min="15127" max="15127" width="21.140625" style="9" hidden="1"/>
    <col min="15128" max="15128" width="23.42578125" style="9" hidden="1"/>
    <col min="15129" max="15350" width="10.85546875" style="9" hidden="1"/>
    <col min="15351" max="15351" width="19.7109375" style="9" hidden="1"/>
    <col min="15352" max="15352" width="19.42578125" style="9" hidden="1"/>
    <col min="15353" max="15353" width="10.42578125" style="9" hidden="1"/>
    <col min="15354" max="15354" width="16.42578125" style="9" hidden="1"/>
    <col min="15355" max="15355" width="27.28515625" style="9" hidden="1"/>
    <col min="15356" max="15356" width="10.140625" style="9" hidden="1"/>
    <col min="15357" max="15357" width="18.140625" style="9" hidden="1"/>
    <col min="15358" max="15358" width="21" style="9" hidden="1"/>
    <col min="15359" max="15359" width="23.7109375" style="9" hidden="1"/>
    <col min="15360" max="15360" width="10.7109375" style="9" hidden="1"/>
    <col min="15361" max="15361" width="25.42578125" style="9" hidden="1"/>
    <col min="15362" max="15362" width="12.42578125" style="9" hidden="1"/>
    <col min="15363" max="15363" width="13.42578125" style="9" hidden="1"/>
    <col min="15364" max="15364" width="10.28515625" style="9" hidden="1"/>
    <col min="15365" max="15373" width="15.42578125" style="9" hidden="1"/>
    <col min="15374" max="15374" width="15.85546875" style="9" hidden="1"/>
    <col min="15375" max="15375" width="13.42578125" style="9" hidden="1"/>
    <col min="15376" max="15376" width="12.85546875" style="9" hidden="1"/>
    <col min="15377" max="15377" width="13.42578125" style="9" hidden="1"/>
    <col min="15378" max="15378" width="16" style="9" hidden="1"/>
    <col min="15379" max="15379" width="12.28515625" style="9" hidden="1"/>
    <col min="15380" max="15380" width="17.28515625" style="9" hidden="1"/>
    <col min="15381" max="15381" width="16.28515625" style="9" hidden="1"/>
    <col min="15382" max="15382" width="22.5703125" style="9" hidden="1"/>
    <col min="15383" max="15383" width="21.140625" style="9" hidden="1"/>
    <col min="15384" max="15384" width="23.42578125" style="9" hidden="1"/>
    <col min="15385" max="15606" width="10.85546875" style="9" hidden="1"/>
    <col min="15607" max="15607" width="19.7109375" style="9" hidden="1"/>
    <col min="15608" max="15608" width="19.42578125" style="9" hidden="1"/>
    <col min="15609" max="15609" width="10.42578125" style="9" hidden="1"/>
    <col min="15610" max="15610" width="16.42578125" style="9" hidden="1"/>
    <col min="15611" max="15611" width="27.28515625" style="9" hidden="1"/>
    <col min="15612" max="15612" width="10.140625" style="9" hidden="1"/>
    <col min="15613" max="15613" width="18.140625" style="9" hidden="1"/>
    <col min="15614" max="15614" width="21" style="9" hidden="1"/>
    <col min="15615" max="15615" width="23.7109375" style="9" hidden="1"/>
    <col min="15616" max="15616" width="10.7109375" style="9" hidden="1"/>
    <col min="15617" max="15617" width="25.42578125" style="9" hidden="1"/>
    <col min="15618" max="15618" width="12.42578125" style="9" hidden="1"/>
    <col min="15619" max="15619" width="13.42578125" style="9" hidden="1"/>
    <col min="15620" max="15620" width="10.28515625" style="9" hidden="1"/>
    <col min="15621" max="15629" width="15.42578125" style="9" hidden="1"/>
    <col min="15630" max="15630" width="15.85546875" style="9" hidden="1"/>
    <col min="15631" max="15631" width="13.42578125" style="9" hidden="1"/>
    <col min="15632" max="15632" width="12.85546875" style="9" hidden="1"/>
    <col min="15633" max="15633" width="13.42578125" style="9" hidden="1"/>
    <col min="15634" max="15634" width="16" style="9" hidden="1"/>
    <col min="15635" max="15635" width="12.28515625" style="9" hidden="1"/>
    <col min="15636" max="15636" width="17.28515625" style="9" hidden="1"/>
    <col min="15637" max="15637" width="16.28515625" style="9" hidden="1"/>
    <col min="15638" max="15638" width="22.5703125" style="9" hidden="1"/>
    <col min="15639" max="15639" width="21.140625" style="9" hidden="1"/>
    <col min="15640" max="15640" width="23.42578125" style="9" hidden="1"/>
    <col min="15641" max="15862" width="10.85546875" style="9" hidden="1"/>
    <col min="15863" max="15863" width="19.7109375" style="9" hidden="1"/>
    <col min="15864" max="15864" width="19.42578125" style="9" hidden="1"/>
    <col min="15865" max="15865" width="10.42578125" style="9" hidden="1"/>
    <col min="15866" max="15866" width="16.42578125" style="9" hidden="1"/>
    <col min="15867" max="15867" width="27.28515625" style="9" hidden="1"/>
    <col min="15868" max="15868" width="10.140625" style="9" hidden="1"/>
    <col min="15869" max="15869" width="18.140625" style="9" hidden="1"/>
    <col min="15870" max="15870" width="21" style="9" hidden="1"/>
    <col min="15871" max="15871" width="23.7109375" style="9" hidden="1"/>
    <col min="15872" max="15872" width="10.7109375" style="9" hidden="1"/>
    <col min="15873" max="15873" width="25.42578125" style="9" hidden="1"/>
    <col min="15874" max="15874" width="12.42578125" style="9" hidden="1"/>
    <col min="15875" max="15875" width="13.42578125" style="9" hidden="1"/>
    <col min="15876" max="15876" width="10.28515625" style="9" hidden="1"/>
    <col min="15877" max="15885" width="15.42578125" style="9" hidden="1"/>
    <col min="15886" max="15886" width="15.85546875" style="9" hidden="1"/>
    <col min="15887" max="15887" width="13.42578125" style="9" hidden="1"/>
    <col min="15888" max="15888" width="12.85546875" style="9" hidden="1"/>
    <col min="15889" max="15889" width="13.42578125" style="9" hidden="1"/>
    <col min="15890" max="15890" width="16" style="9" hidden="1"/>
    <col min="15891" max="15891" width="12.28515625" style="9" hidden="1"/>
    <col min="15892" max="15892" width="17.28515625" style="9" hidden="1"/>
    <col min="15893" max="15893" width="16.28515625" style="9" hidden="1"/>
    <col min="15894" max="15894" width="22.5703125" style="9" hidden="1"/>
    <col min="15895" max="15895" width="21.140625" style="9" hidden="1"/>
    <col min="15896" max="15896" width="23.42578125" style="9" hidden="1"/>
    <col min="15897" max="16118" width="10.85546875" style="9" hidden="1"/>
    <col min="16119" max="16119" width="19.7109375" style="9" hidden="1"/>
    <col min="16120" max="16120" width="19.42578125" style="9" hidden="1"/>
    <col min="16121" max="16121" width="10.42578125" style="9" hidden="1"/>
    <col min="16122" max="16122" width="16.42578125" style="9" hidden="1"/>
    <col min="16123" max="16123" width="27.28515625" style="9" hidden="1"/>
    <col min="16124" max="16124" width="10.140625" style="9" hidden="1"/>
    <col min="16125" max="16125" width="18.140625" style="9" hidden="1"/>
    <col min="16126" max="16126" width="21" style="9" hidden="1"/>
    <col min="16127" max="16127" width="23.7109375" style="9" hidden="1"/>
    <col min="16128" max="16128" width="10.7109375" style="9" hidden="1"/>
    <col min="16129" max="16129" width="25.42578125" style="9" hidden="1"/>
    <col min="16130" max="16130" width="12.42578125" style="9" hidden="1"/>
    <col min="16131" max="16131" width="13.42578125" style="9" hidden="1"/>
    <col min="16132" max="16132" width="10.28515625" style="9" hidden="1"/>
    <col min="16133" max="16141" width="15.42578125" style="9" hidden="1"/>
    <col min="16142" max="16142" width="15.85546875" style="9" hidden="1"/>
    <col min="16143" max="16143" width="13.42578125" style="9" hidden="1"/>
    <col min="16144" max="16144" width="12.85546875" style="9" hidden="1"/>
    <col min="16145" max="16145" width="13.42578125" style="9" hidden="1"/>
    <col min="16146" max="16146" width="16" style="9" hidden="1"/>
    <col min="16147" max="16147" width="12.28515625" style="9" hidden="1"/>
    <col min="16148" max="16148" width="17.28515625" style="9" hidden="1"/>
    <col min="16149" max="16149" width="16.28515625" style="9" hidden="1"/>
    <col min="16150" max="16150" width="22.5703125" style="9" hidden="1"/>
    <col min="16151" max="16151" width="21.140625" style="9" hidden="1"/>
    <col min="16152" max="16152" width="23.42578125" style="9" hidden="1"/>
    <col min="16153" max="16153" width="21.140625" style="9" hidden="1"/>
    <col min="16154" max="16154" width="23.42578125" style="9" hidden="1"/>
    <col min="16155" max="16155" width="21.140625" style="9" hidden="1"/>
    <col min="16156" max="16156" width="23.42578125" style="9" hidden="1"/>
    <col min="16157" max="16157" width="21.140625" style="9" hidden="1"/>
    <col min="16158" max="16158" width="23.42578125" style="9" hidden="1"/>
    <col min="16159" max="16159" width="21.140625" style="9" hidden="1"/>
    <col min="16160" max="16161" width="23.42578125" style="9" hidden="1"/>
    <col min="16162" max="16162" width="21.140625" style="9" hidden="1"/>
    <col min="16163" max="16164" width="23.42578125" style="9" hidden="1"/>
    <col min="16165" max="16165" width="21.140625" style="9" hidden="1"/>
    <col min="16166" max="16167" width="23.42578125" style="9" hidden="1"/>
    <col min="16168" max="16168" width="21.140625" style="9" hidden="1"/>
    <col min="16169" max="16170" width="23.42578125" style="9" hidden="1"/>
    <col min="16171" max="16171" width="21.140625" style="9" hidden="1"/>
    <col min="16172" max="16173" width="23.42578125" style="9" hidden="1"/>
    <col min="16174" max="16174" width="21.140625" style="9" hidden="1"/>
    <col min="16175" max="16176" width="23.42578125" style="9" hidden="1"/>
    <col min="16177" max="16177" width="21.140625" style="9" hidden="1"/>
    <col min="16178" max="16179" width="23.42578125" style="9" hidden="1"/>
    <col min="16180" max="16180" width="21.140625" style="9" hidden="1"/>
    <col min="16181" max="16182" width="23.42578125" style="9" hidden="1"/>
    <col min="16183" max="16384" width="10.85546875" style="9" hidden="1"/>
  </cols>
  <sheetData>
    <row r="1" spans="1:23" ht="13.5" customHeight="1" x14ac:dyDescent="0.2">
      <c r="A1" s="255"/>
      <c r="B1" s="255"/>
      <c r="C1" s="255"/>
      <c r="D1" s="255"/>
      <c r="E1" s="291" t="s">
        <v>199</v>
      </c>
      <c r="F1" s="291"/>
      <c r="G1" s="291"/>
      <c r="H1" s="291"/>
      <c r="I1" s="291"/>
      <c r="J1" s="291"/>
      <c r="K1" s="291"/>
      <c r="L1" s="291"/>
      <c r="M1" s="291"/>
      <c r="N1" s="291"/>
      <c r="O1" s="291"/>
      <c r="P1" s="291"/>
      <c r="Q1" s="291"/>
      <c r="R1" s="291"/>
      <c r="S1" s="291"/>
      <c r="T1" s="291"/>
      <c r="U1" s="291"/>
      <c r="V1" s="291"/>
      <c r="W1" s="292"/>
    </row>
    <row r="2" spans="1:23" ht="13.5" customHeight="1" x14ac:dyDescent="0.2">
      <c r="A2" s="255"/>
      <c r="B2" s="255"/>
      <c r="C2" s="255"/>
      <c r="D2" s="255"/>
      <c r="E2" s="293"/>
      <c r="F2" s="293"/>
      <c r="G2" s="293"/>
      <c r="H2" s="293"/>
      <c r="I2" s="293"/>
      <c r="J2" s="293"/>
      <c r="K2" s="293"/>
      <c r="L2" s="293"/>
      <c r="M2" s="293"/>
      <c r="N2" s="293"/>
      <c r="O2" s="293"/>
      <c r="P2" s="293"/>
      <c r="Q2" s="293"/>
      <c r="R2" s="293"/>
      <c r="S2" s="293"/>
      <c r="T2" s="293"/>
      <c r="U2" s="293"/>
      <c r="V2" s="293"/>
      <c r="W2" s="294"/>
    </row>
    <row r="3" spans="1:23" ht="35.25" customHeight="1" x14ac:dyDescent="0.2">
      <c r="A3" s="255"/>
      <c r="B3" s="255"/>
      <c r="C3" s="255"/>
      <c r="D3" s="255"/>
      <c r="E3" s="295"/>
      <c r="F3" s="295"/>
      <c r="G3" s="295"/>
      <c r="H3" s="295"/>
      <c r="I3" s="295"/>
      <c r="J3" s="295"/>
      <c r="K3" s="295"/>
      <c r="L3" s="295"/>
      <c r="M3" s="295"/>
      <c r="N3" s="295"/>
      <c r="O3" s="295"/>
      <c r="P3" s="295"/>
      <c r="Q3" s="295"/>
      <c r="R3" s="295"/>
      <c r="S3" s="295"/>
      <c r="T3" s="295"/>
      <c r="U3" s="295"/>
      <c r="V3" s="295"/>
      <c r="W3" s="296"/>
    </row>
    <row r="4" spans="1:23" ht="15.75" customHeight="1" x14ac:dyDescent="0.2">
      <c r="A4" s="257" t="s">
        <v>242</v>
      </c>
      <c r="B4" s="257"/>
      <c r="C4" s="257"/>
      <c r="D4" s="257"/>
      <c r="E4" s="257"/>
      <c r="F4" s="257"/>
      <c r="G4" s="257"/>
      <c r="H4" s="257"/>
      <c r="I4" s="257"/>
      <c r="J4" s="257"/>
      <c r="K4" s="257"/>
      <c r="L4" s="257"/>
      <c r="M4" s="257"/>
      <c r="N4" s="257"/>
      <c r="O4" s="257"/>
      <c r="P4" s="257"/>
      <c r="Q4" s="257"/>
      <c r="R4" s="257"/>
      <c r="S4" s="257"/>
      <c r="T4" s="257"/>
      <c r="U4" s="257"/>
      <c r="V4" s="257"/>
      <c r="W4" s="257"/>
    </row>
    <row r="5" spans="1:23" ht="15" customHeight="1" x14ac:dyDescent="0.2">
      <c r="A5" s="257" t="s">
        <v>243</v>
      </c>
      <c r="B5" s="257"/>
      <c r="C5" s="257"/>
      <c r="D5" s="257"/>
      <c r="E5" s="257"/>
      <c r="F5" s="257"/>
      <c r="G5" s="257"/>
      <c r="H5" s="257"/>
      <c r="I5" s="257"/>
      <c r="J5" s="257"/>
      <c r="K5" s="257"/>
      <c r="L5" s="257"/>
      <c r="M5" s="257"/>
      <c r="N5" s="257"/>
      <c r="O5" s="257"/>
      <c r="P5" s="257"/>
      <c r="Q5" s="257"/>
      <c r="R5" s="257"/>
      <c r="S5" s="257"/>
      <c r="T5" s="257"/>
      <c r="U5" s="257"/>
      <c r="V5" s="257"/>
      <c r="W5" s="257"/>
    </row>
    <row r="6" spans="1:23" x14ac:dyDescent="0.2">
      <c r="A6" s="257" t="s">
        <v>292</v>
      </c>
      <c r="B6" s="257"/>
      <c r="C6" s="257"/>
      <c r="D6" s="257"/>
      <c r="E6" s="257"/>
      <c r="F6" s="257"/>
      <c r="G6" s="257"/>
      <c r="H6" s="257"/>
      <c r="I6" s="257"/>
      <c r="J6" s="257"/>
      <c r="K6" s="257"/>
      <c r="L6" s="257"/>
      <c r="M6" s="257"/>
      <c r="N6" s="257"/>
      <c r="O6" s="257"/>
      <c r="P6" s="257"/>
      <c r="Q6" s="257"/>
      <c r="R6" s="257"/>
      <c r="S6" s="257"/>
      <c r="T6" s="257"/>
      <c r="U6" s="257"/>
      <c r="V6" s="257"/>
      <c r="W6" s="257"/>
    </row>
    <row r="7" spans="1:23" x14ac:dyDescent="0.2">
      <c r="A7" s="252"/>
      <c r="B7" s="253"/>
      <c r="C7" s="253"/>
      <c r="D7" s="253"/>
      <c r="E7" s="253"/>
      <c r="F7" s="253"/>
      <c r="G7" s="253"/>
      <c r="H7" s="253"/>
      <c r="I7" s="253"/>
      <c r="J7" s="253"/>
      <c r="K7" s="253"/>
      <c r="L7" s="253"/>
      <c r="M7" s="253"/>
      <c r="N7" s="253"/>
      <c r="O7" s="253"/>
      <c r="P7" s="253"/>
      <c r="Q7" s="253"/>
      <c r="R7" s="253"/>
      <c r="S7" s="253"/>
      <c r="T7" s="253"/>
      <c r="U7" s="253"/>
      <c r="V7" s="253"/>
      <c r="W7" s="254"/>
    </row>
    <row r="8" spans="1:23" x14ac:dyDescent="0.2">
      <c r="A8" s="309" t="s">
        <v>1</v>
      </c>
      <c r="B8" s="309"/>
      <c r="C8" s="309"/>
      <c r="D8" s="309"/>
      <c r="E8" s="309"/>
      <c r="F8" s="309"/>
      <c r="G8" s="309"/>
      <c r="H8" s="309"/>
      <c r="I8" s="309"/>
      <c r="J8" s="309"/>
      <c r="K8" s="309"/>
      <c r="L8" s="309"/>
      <c r="M8" s="240" t="s">
        <v>2</v>
      </c>
      <c r="N8" s="240"/>
      <c r="O8" s="240"/>
      <c r="P8" s="240"/>
      <c r="Q8" s="240"/>
      <c r="R8" s="240"/>
      <c r="S8" s="241"/>
      <c r="T8" s="267" t="s">
        <v>234</v>
      </c>
      <c r="U8" s="268"/>
      <c r="V8" s="268"/>
      <c r="W8" s="269"/>
    </row>
    <row r="9" spans="1:23" ht="12.75" customHeight="1" x14ac:dyDescent="0.2">
      <c r="A9" s="243" t="s">
        <v>60</v>
      </c>
      <c r="B9" s="243" t="s">
        <v>76</v>
      </c>
      <c r="C9" s="281" t="s">
        <v>141</v>
      </c>
      <c r="D9" s="242" t="s">
        <v>3</v>
      </c>
      <c r="E9" s="243" t="s">
        <v>4</v>
      </c>
      <c r="F9" s="308" t="s">
        <v>26</v>
      </c>
      <c r="G9" s="308"/>
      <c r="H9" s="308"/>
      <c r="I9" s="308"/>
      <c r="J9" s="308"/>
      <c r="K9" s="308"/>
      <c r="L9" s="242" t="s">
        <v>3</v>
      </c>
      <c r="M9" s="244" t="s">
        <v>448</v>
      </c>
      <c r="N9" s="244" t="s">
        <v>449</v>
      </c>
      <c r="O9" s="244" t="s">
        <v>533</v>
      </c>
      <c r="P9" s="244" t="s">
        <v>618</v>
      </c>
      <c r="Q9" s="242" t="s">
        <v>80</v>
      </c>
      <c r="R9" s="242" t="s">
        <v>5</v>
      </c>
      <c r="S9" s="242" t="s">
        <v>6</v>
      </c>
      <c r="T9" s="244" t="s">
        <v>450</v>
      </c>
      <c r="U9" s="244" t="s">
        <v>451</v>
      </c>
      <c r="V9" s="244" t="s">
        <v>534</v>
      </c>
      <c r="W9" s="244" t="s">
        <v>617</v>
      </c>
    </row>
    <row r="10" spans="1:23" ht="51" customHeight="1" x14ac:dyDescent="0.2">
      <c r="A10" s="243"/>
      <c r="B10" s="243"/>
      <c r="C10" s="282"/>
      <c r="D10" s="242"/>
      <c r="E10" s="243"/>
      <c r="F10" s="84" t="s">
        <v>28</v>
      </c>
      <c r="G10" s="95" t="s">
        <v>27</v>
      </c>
      <c r="H10" s="95" t="s">
        <v>29</v>
      </c>
      <c r="I10" s="84" t="s">
        <v>21</v>
      </c>
      <c r="J10" s="95" t="s">
        <v>30</v>
      </c>
      <c r="K10" s="95" t="s">
        <v>42</v>
      </c>
      <c r="L10" s="242"/>
      <c r="M10" s="244"/>
      <c r="N10" s="244"/>
      <c r="O10" s="244"/>
      <c r="P10" s="244"/>
      <c r="Q10" s="242"/>
      <c r="R10" s="242"/>
      <c r="S10" s="310"/>
      <c r="T10" s="247"/>
      <c r="U10" s="247"/>
      <c r="V10" s="247"/>
      <c r="W10" s="247"/>
    </row>
    <row r="11" spans="1:23" ht="107.25" customHeight="1" x14ac:dyDescent="0.2">
      <c r="A11" s="251" t="str">
        <f>'Plan de desarrollo'!B4</f>
        <v>5. Gobernanza y Gobernabilidad</v>
      </c>
      <c r="B11" s="251" t="str">
        <f>'Objetivos Estratégicos'!B3</f>
        <v xml:space="preserve">Elevar el nivel de competitividad y posicionamiento del Canal como plataforma de contenidos formativos, Informativos y culturales. </v>
      </c>
      <c r="C11" s="278" t="s">
        <v>171</v>
      </c>
      <c r="D11" s="277">
        <f>SUM(L11:L13)</f>
        <v>2.4E-2</v>
      </c>
      <c r="E11" s="250" t="s">
        <v>283</v>
      </c>
      <c r="F11" s="97" t="s">
        <v>310</v>
      </c>
      <c r="G11" s="97" t="s">
        <v>309</v>
      </c>
      <c r="H11" s="57" t="s">
        <v>22</v>
      </c>
      <c r="I11" s="97" t="s">
        <v>311</v>
      </c>
      <c r="J11" s="57" t="s">
        <v>20</v>
      </c>
      <c r="K11" s="102">
        <v>35</v>
      </c>
      <c r="L11" s="128">
        <v>8.0000000000000002E-3</v>
      </c>
      <c r="M11" s="199">
        <v>22</v>
      </c>
      <c r="N11" s="199">
        <v>7</v>
      </c>
      <c r="O11" s="199">
        <v>9</v>
      </c>
      <c r="P11" s="199">
        <v>6</v>
      </c>
      <c r="Q11" s="86">
        <f t="shared" ref="Q11:Q16" si="0">SUM(M11:P11)/K11</f>
        <v>1.2571428571428571</v>
      </c>
      <c r="R11" s="87">
        <f t="shared" ref="R11:R16" si="1">IF(Q11&lt;=100%,Q11*L11,L11)</f>
        <v>8.0000000000000002E-3</v>
      </c>
      <c r="S11" s="94">
        <f t="shared" ref="S11:S16" si="2">((SUM(R11))/$D$20)*100</f>
        <v>0.19047619047619047</v>
      </c>
      <c r="T11" s="167" t="s">
        <v>413</v>
      </c>
      <c r="U11" s="167" t="s">
        <v>464</v>
      </c>
      <c r="V11" s="167" t="s">
        <v>565</v>
      </c>
      <c r="W11" s="167" t="s">
        <v>623</v>
      </c>
    </row>
    <row r="12" spans="1:23" ht="93" customHeight="1" x14ac:dyDescent="0.2">
      <c r="A12" s="251"/>
      <c r="B12" s="251"/>
      <c r="C12" s="278"/>
      <c r="D12" s="277"/>
      <c r="E12" s="251"/>
      <c r="F12" s="97" t="s">
        <v>312</v>
      </c>
      <c r="G12" s="97" t="s">
        <v>313</v>
      </c>
      <c r="H12" s="57" t="s">
        <v>22</v>
      </c>
      <c r="I12" s="97" t="s">
        <v>314</v>
      </c>
      <c r="J12" s="57" t="s">
        <v>20</v>
      </c>
      <c r="K12" s="102">
        <v>100</v>
      </c>
      <c r="L12" s="128">
        <v>8.0000000000000002E-3</v>
      </c>
      <c r="M12" s="199">
        <v>39</v>
      </c>
      <c r="N12" s="199">
        <v>15</v>
      </c>
      <c r="O12" s="199">
        <v>15</v>
      </c>
      <c r="P12" s="199">
        <v>89</v>
      </c>
      <c r="Q12" s="162">
        <f t="shared" si="0"/>
        <v>1.58</v>
      </c>
      <c r="R12" s="106">
        <f t="shared" si="1"/>
        <v>8.0000000000000002E-3</v>
      </c>
      <c r="S12" s="94">
        <f t="shared" si="2"/>
        <v>0.19047619047619047</v>
      </c>
      <c r="T12" s="167" t="s">
        <v>417</v>
      </c>
      <c r="U12" s="167" t="s">
        <v>465</v>
      </c>
      <c r="V12" s="167" t="s">
        <v>566</v>
      </c>
      <c r="W12" s="167" t="s">
        <v>624</v>
      </c>
    </row>
    <row r="13" spans="1:23" ht="118.5" customHeight="1" x14ac:dyDescent="0.2">
      <c r="A13" s="251"/>
      <c r="B13" s="251"/>
      <c r="C13" s="278"/>
      <c r="D13" s="277"/>
      <c r="E13" s="251"/>
      <c r="F13" s="97" t="s">
        <v>163</v>
      </c>
      <c r="G13" s="97" t="s">
        <v>81</v>
      </c>
      <c r="H13" s="57" t="s">
        <v>22</v>
      </c>
      <c r="I13" s="97" t="s">
        <v>164</v>
      </c>
      <c r="J13" s="57" t="s">
        <v>20</v>
      </c>
      <c r="K13" s="102">
        <v>10000</v>
      </c>
      <c r="L13" s="128">
        <v>8.0000000000000002E-3</v>
      </c>
      <c r="M13" s="199">
        <v>1261</v>
      </c>
      <c r="N13" s="199">
        <v>1827</v>
      </c>
      <c r="O13" s="199">
        <v>2588</v>
      </c>
      <c r="P13" s="199">
        <v>3557</v>
      </c>
      <c r="Q13" s="107">
        <f t="shared" si="0"/>
        <v>0.92330000000000001</v>
      </c>
      <c r="R13" s="106">
        <f t="shared" si="1"/>
        <v>7.3864000000000004E-3</v>
      </c>
      <c r="S13" s="94">
        <f t="shared" si="2"/>
        <v>0.17586666666666667</v>
      </c>
      <c r="T13" s="167" t="s">
        <v>418</v>
      </c>
      <c r="U13" s="167" t="s">
        <v>569</v>
      </c>
      <c r="V13" s="167" t="s">
        <v>567</v>
      </c>
      <c r="W13" s="167" t="s">
        <v>625</v>
      </c>
    </row>
    <row r="14" spans="1:23" ht="104.25" customHeight="1" x14ac:dyDescent="0.2">
      <c r="A14" s="251"/>
      <c r="B14" s="251"/>
      <c r="C14" s="251" t="s">
        <v>240</v>
      </c>
      <c r="D14" s="283">
        <f>SUM(L14:L16)</f>
        <v>1.8000000000000002E-2</v>
      </c>
      <c r="E14" s="251"/>
      <c r="F14" s="97" t="s">
        <v>316</v>
      </c>
      <c r="G14" s="97" t="s">
        <v>315</v>
      </c>
      <c r="H14" s="57" t="s">
        <v>23</v>
      </c>
      <c r="I14" s="97" t="s">
        <v>317</v>
      </c>
      <c r="J14" s="57" t="s">
        <v>36</v>
      </c>
      <c r="K14" s="102">
        <v>1</v>
      </c>
      <c r="L14" s="128">
        <v>6.0000000000000001E-3</v>
      </c>
      <c r="M14" s="199">
        <v>0</v>
      </c>
      <c r="N14" s="199">
        <v>1</v>
      </c>
      <c r="O14" s="199">
        <v>0</v>
      </c>
      <c r="P14" s="199">
        <v>0</v>
      </c>
      <c r="Q14" s="153">
        <f t="shared" si="0"/>
        <v>1</v>
      </c>
      <c r="R14" s="151">
        <f t="shared" si="1"/>
        <v>6.0000000000000001E-3</v>
      </c>
      <c r="S14" s="94">
        <f t="shared" si="2"/>
        <v>0.14285714285714285</v>
      </c>
      <c r="T14" s="167" t="s">
        <v>414</v>
      </c>
      <c r="U14" s="167" t="s">
        <v>466</v>
      </c>
      <c r="V14" s="167" t="s">
        <v>466</v>
      </c>
      <c r="W14" s="167" t="s">
        <v>626</v>
      </c>
    </row>
    <row r="15" spans="1:23" ht="122.25" customHeight="1" x14ac:dyDescent="0.2">
      <c r="A15" s="251"/>
      <c r="B15" s="251"/>
      <c r="C15" s="251"/>
      <c r="D15" s="284"/>
      <c r="E15" s="251"/>
      <c r="F15" s="97" t="s">
        <v>271</v>
      </c>
      <c r="G15" s="97" t="s">
        <v>272</v>
      </c>
      <c r="H15" s="57" t="s">
        <v>23</v>
      </c>
      <c r="I15" s="97" t="s">
        <v>273</v>
      </c>
      <c r="J15" s="57" t="s">
        <v>36</v>
      </c>
      <c r="K15" s="102">
        <v>1</v>
      </c>
      <c r="L15" s="128">
        <v>6.0000000000000001E-3</v>
      </c>
      <c r="M15" s="199">
        <v>0</v>
      </c>
      <c r="N15" s="199">
        <v>1</v>
      </c>
      <c r="O15" s="199">
        <v>1</v>
      </c>
      <c r="P15" s="199">
        <v>1</v>
      </c>
      <c r="Q15" s="153">
        <f t="shared" si="0"/>
        <v>3</v>
      </c>
      <c r="R15" s="151">
        <f t="shared" si="1"/>
        <v>6.0000000000000001E-3</v>
      </c>
      <c r="S15" s="94">
        <f t="shared" si="2"/>
        <v>0.14285714285714285</v>
      </c>
      <c r="T15" s="167" t="s">
        <v>415</v>
      </c>
      <c r="U15" s="167" t="s">
        <v>570</v>
      </c>
      <c r="V15" s="167" t="s">
        <v>571</v>
      </c>
      <c r="W15" s="167" t="s">
        <v>627</v>
      </c>
    </row>
    <row r="16" spans="1:23" ht="75.75" customHeight="1" x14ac:dyDescent="0.2">
      <c r="A16" s="251"/>
      <c r="B16" s="251"/>
      <c r="C16" s="251"/>
      <c r="D16" s="284"/>
      <c r="E16" s="251"/>
      <c r="F16" s="97" t="s">
        <v>274</v>
      </c>
      <c r="G16" s="97" t="s">
        <v>284</v>
      </c>
      <c r="H16" s="57" t="s">
        <v>22</v>
      </c>
      <c r="I16" s="97" t="s">
        <v>275</v>
      </c>
      <c r="J16" s="57" t="s">
        <v>20</v>
      </c>
      <c r="K16" s="102">
        <v>60</v>
      </c>
      <c r="L16" s="128">
        <v>6.0000000000000001E-3</v>
      </c>
      <c r="M16" s="199">
        <v>18</v>
      </c>
      <c r="N16" s="199">
        <v>16</v>
      </c>
      <c r="O16" s="199">
        <v>20</v>
      </c>
      <c r="P16" s="199">
        <v>12</v>
      </c>
      <c r="Q16" s="153">
        <f t="shared" si="0"/>
        <v>1.1000000000000001</v>
      </c>
      <c r="R16" s="151">
        <f t="shared" si="1"/>
        <v>6.0000000000000001E-3</v>
      </c>
      <c r="S16" s="94">
        <f t="shared" si="2"/>
        <v>0.14285714285714285</v>
      </c>
      <c r="T16" s="167" t="s">
        <v>416</v>
      </c>
      <c r="U16" s="167" t="s">
        <v>467</v>
      </c>
      <c r="V16" s="167" t="s">
        <v>568</v>
      </c>
      <c r="W16" s="167" t="s">
        <v>628</v>
      </c>
    </row>
    <row r="17" spans="1:23" ht="13.5" customHeight="1" x14ac:dyDescent="0.2">
      <c r="A17" s="274" t="s">
        <v>8</v>
      </c>
      <c r="B17" s="274"/>
      <c r="C17" s="274"/>
      <c r="D17" s="274"/>
      <c r="E17" s="274"/>
      <c r="F17" s="274"/>
      <c r="G17" s="274"/>
      <c r="H17" s="274"/>
      <c r="I17" s="274"/>
      <c r="J17" s="274"/>
      <c r="K17" s="274"/>
      <c r="L17" s="274"/>
      <c r="M17" s="274"/>
      <c r="N17" s="274"/>
      <c r="O17" s="274"/>
      <c r="P17" s="274"/>
      <c r="Q17" s="274"/>
      <c r="R17" s="274"/>
      <c r="S17" s="129">
        <f>SUM(S11:S16)</f>
        <v>0.98539047619047593</v>
      </c>
      <c r="T17" s="129"/>
      <c r="U17" s="129"/>
      <c r="V17" s="129"/>
      <c r="W17" s="130"/>
    </row>
    <row r="19" spans="1:23" ht="36" x14ac:dyDescent="0.2">
      <c r="D19" s="41">
        <f>SUM(D11:D16)</f>
        <v>4.2000000000000003E-2</v>
      </c>
      <c r="W19" s="46" t="s">
        <v>195</v>
      </c>
    </row>
    <row r="20" spans="1:23" x14ac:dyDescent="0.2">
      <c r="D20" s="9">
        <f>+D19*100</f>
        <v>4.2</v>
      </c>
    </row>
    <row r="22" spans="1:23" ht="18" x14ac:dyDescent="0.2">
      <c r="L22" s="204"/>
    </row>
  </sheetData>
  <mergeCells count="35">
    <mergeCell ref="A1:D3"/>
    <mergeCell ref="E1:W3"/>
    <mergeCell ref="A4:W4"/>
    <mergeCell ref="A5:W5"/>
    <mergeCell ref="A6:W6"/>
    <mergeCell ref="M8:S8"/>
    <mergeCell ref="A7:W7"/>
    <mergeCell ref="A8:L8"/>
    <mergeCell ref="A9:A10"/>
    <mergeCell ref="B9:B10"/>
    <mergeCell ref="D9:D10"/>
    <mergeCell ref="W9:W10"/>
    <mergeCell ref="Q9:Q10"/>
    <mergeCell ref="R9:R10"/>
    <mergeCell ref="S9:S10"/>
    <mergeCell ref="E9:E10"/>
    <mergeCell ref="T9:T10"/>
    <mergeCell ref="T8:W8"/>
    <mergeCell ref="U9:U10"/>
    <mergeCell ref="P9:P10"/>
    <mergeCell ref="V9:V10"/>
    <mergeCell ref="A17:R17"/>
    <mergeCell ref="A11:A16"/>
    <mergeCell ref="C9:C10"/>
    <mergeCell ref="E11:E16"/>
    <mergeCell ref="B11:B16"/>
    <mergeCell ref="L9:L10"/>
    <mergeCell ref="F9:K9"/>
    <mergeCell ref="C11:C13"/>
    <mergeCell ref="C14:C16"/>
    <mergeCell ref="D11:D13"/>
    <mergeCell ref="D14:D16"/>
    <mergeCell ref="M9:M10"/>
    <mergeCell ref="N9:N10"/>
    <mergeCell ref="O9:O10"/>
  </mergeCells>
  <pageMargins left="0.7" right="0.7" top="0.75" bottom="0.75" header="0.3" footer="0.3"/>
  <pageSetup orientation="portrait" r:id="rId1"/>
  <ignoredErrors>
    <ignoredError sqref="D11 D14"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22"/>
  <sheetViews>
    <sheetView showGridLines="0" tabSelected="1" zoomScale="70" zoomScaleNormal="70" zoomScalePageLayoutView="80" workbookViewId="0">
      <selection sqref="A1:D3"/>
    </sheetView>
  </sheetViews>
  <sheetFormatPr baseColWidth="10" defaultColWidth="10.85546875" defaultRowHeight="12.75" x14ac:dyDescent="0.2"/>
  <cols>
    <col min="1" max="1" width="19.7109375" style="9" customWidth="1"/>
    <col min="2" max="2" width="20.140625" style="9" customWidth="1"/>
    <col min="3" max="3" width="18.7109375" style="9" customWidth="1"/>
    <col min="4" max="4" width="10.140625" style="9" customWidth="1"/>
    <col min="5" max="5" width="18.85546875" style="9" customWidth="1"/>
    <col min="6" max="6" width="20.28515625" style="9" customWidth="1"/>
    <col min="7" max="7" width="26.140625" style="9" customWidth="1"/>
    <col min="8" max="8" width="11.42578125" style="9" customWidth="1"/>
    <col min="9" max="9" width="23" style="9" customWidth="1"/>
    <col min="10" max="10" width="14.85546875" style="9" customWidth="1"/>
    <col min="11" max="11" width="16.85546875" style="9" customWidth="1"/>
    <col min="12" max="12" width="10.28515625" style="77" customWidth="1"/>
    <col min="13" max="16" width="17.85546875" style="14" customWidth="1"/>
    <col min="17" max="17" width="13.140625" style="9" customWidth="1"/>
    <col min="18" max="18" width="15.140625" style="9" customWidth="1"/>
    <col min="19" max="19" width="15" style="9" customWidth="1"/>
    <col min="20" max="20" width="44.42578125" style="9" customWidth="1"/>
    <col min="21" max="21" width="44" style="9" customWidth="1"/>
    <col min="22" max="22" width="50.7109375" style="9" customWidth="1"/>
    <col min="23" max="23" width="46.28515625" style="9" customWidth="1"/>
    <col min="24" max="16384" width="10.85546875" style="9"/>
  </cols>
  <sheetData>
    <row r="1" spans="1:23" ht="13.5" customHeight="1" x14ac:dyDescent="0.2">
      <c r="A1" s="255"/>
      <c r="B1" s="255"/>
      <c r="C1" s="255"/>
      <c r="D1" s="255"/>
      <c r="E1" s="312" t="s">
        <v>199</v>
      </c>
      <c r="F1" s="312"/>
      <c r="G1" s="312"/>
      <c r="H1" s="312"/>
      <c r="I1" s="312"/>
      <c r="J1" s="312"/>
      <c r="K1" s="312"/>
      <c r="L1" s="312"/>
      <c r="M1" s="312"/>
      <c r="N1" s="312"/>
      <c r="O1" s="312"/>
      <c r="P1" s="312"/>
      <c r="Q1" s="312"/>
      <c r="R1" s="312"/>
      <c r="S1" s="312"/>
      <c r="T1" s="312"/>
      <c r="U1" s="312"/>
      <c r="V1" s="312"/>
      <c r="W1" s="312"/>
    </row>
    <row r="2" spans="1:23" ht="13.5" customHeight="1" x14ac:dyDescent="0.2">
      <c r="A2" s="255"/>
      <c r="B2" s="255"/>
      <c r="C2" s="255"/>
      <c r="D2" s="255"/>
      <c r="E2" s="312"/>
      <c r="F2" s="312"/>
      <c r="G2" s="312"/>
      <c r="H2" s="312"/>
      <c r="I2" s="312"/>
      <c r="J2" s="312"/>
      <c r="K2" s="312"/>
      <c r="L2" s="312"/>
      <c r="M2" s="312"/>
      <c r="N2" s="312"/>
      <c r="O2" s="312"/>
      <c r="P2" s="312"/>
      <c r="Q2" s="312"/>
      <c r="R2" s="312"/>
      <c r="S2" s="312"/>
      <c r="T2" s="312"/>
      <c r="U2" s="312"/>
      <c r="V2" s="312"/>
      <c r="W2" s="312"/>
    </row>
    <row r="3" spans="1:23" ht="36.75" customHeight="1" x14ac:dyDescent="0.2">
      <c r="A3" s="255"/>
      <c r="B3" s="255"/>
      <c r="C3" s="255"/>
      <c r="D3" s="255"/>
      <c r="E3" s="312"/>
      <c r="F3" s="312"/>
      <c r="G3" s="312"/>
      <c r="H3" s="312"/>
      <c r="I3" s="312"/>
      <c r="J3" s="312"/>
      <c r="K3" s="312"/>
      <c r="L3" s="312"/>
      <c r="M3" s="312"/>
      <c r="N3" s="312"/>
      <c r="O3" s="312"/>
      <c r="P3" s="312"/>
      <c r="Q3" s="312"/>
      <c r="R3" s="312"/>
      <c r="S3" s="312"/>
      <c r="T3" s="312"/>
      <c r="U3" s="312"/>
      <c r="V3" s="312"/>
      <c r="W3" s="312"/>
    </row>
    <row r="4" spans="1:23" x14ac:dyDescent="0.2">
      <c r="A4" s="257" t="s">
        <v>43</v>
      </c>
      <c r="B4" s="257"/>
      <c r="C4" s="257"/>
      <c r="D4" s="257"/>
      <c r="E4" s="257"/>
      <c r="F4" s="257"/>
      <c r="G4" s="257"/>
      <c r="H4" s="257"/>
      <c r="I4" s="257"/>
      <c r="J4" s="257"/>
      <c r="K4" s="257"/>
      <c r="L4" s="257"/>
      <c r="M4" s="257"/>
      <c r="N4" s="257"/>
      <c r="O4" s="257"/>
      <c r="P4" s="257"/>
      <c r="Q4" s="257"/>
      <c r="R4" s="257"/>
      <c r="S4" s="257"/>
      <c r="T4" s="257"/>
      <c r="U4" s="257"/>
      <c r="V4" s="257"/>
      <c r="W4" s="257"/>
    </row>
    <row r="5" spans="1:23" x14ac:dyDescent="0.2">
      <c r="A5" s="257" t="s">
        <v>289</v>
      </c>
      <c r="B5" s="257"/>
      <c r="C5" s="257"/>
      <c r="D5" s="257"/>
      <c r="E5" s="257"/>
      <c r="F5" s="257"/>
      <c r="G5" s="257"/>
      <c r="H5" s="257"/>
      <c r="I5" s="257"/>
      <c r="J5" s="257"/>
      <c r="K5" s="257"/>
      <c r="L5" s="257"/>
      <c r="M5" s="257"/>
      <c r="N5" s="257"/>
      <c r="O5" s="257"/>
      <c r="P5" s="257"/>
      <c r="Q5" s="257"/>
      <c r="R5" s="257"/>
      <c r="S5" s="257"/>
      <c r="T5" s="257"/>
      <c r="U5" s="257"/>
      <c r="V5" s="257"/>
      <c r="W5" s="257"/>
    </row>
    <row r="6" spans="1:23" x14ac:dyDescent="0.2">
      <c r="A6" s="257" t="s">
        <v>292</v>
      </c>
      <c r="B6" s="257"/>
      <c r="C6" s="257"/>
      <c r="D6" s="257"/>
      <c r="E6" s="257"/>
      <c r="F6" s="257"/>
      <c r="G6" s="257"/>
      <c r="H6" s="257"/>
      <c r="I6" s="257"/>
      <c r="J6" s="257"/>
      <c r="K6" s="257"/>
      <c r="L6" s="257"/>
      <c r="M6" s="257"/>
      <c r="N6" s="257"/>
      <c r="O6" s="257"/>
      <c r="P6" s="257"/>
      <c r="Q6" s="257"/>
      <c r="R6" s="257"/>
      <c r="S6" s="257"/>
      <c r="T6" s="257"/>
      <c r="U6" s="257"/>
      <c r="V6" s="257"/>
      <c r="W6" s="257"/>
    </row>
    <row r="7" spans="1:23" ht="15.75" customHeight="1" x14ac:dyDescent="0.2">
      <c r="A7" s="255"/>
      <c r="B7" s="255"/>
      <c r="C7" s="255"/>
      <c r="D7" s="255"/>
      <c r="E7" s="255"/>
      <c r="F7" s="255"/>
      <c r="G7" s="255"/>
      <c r="H7" s="255"/>
      <c r="I7" s="255"/>
      <c r="J7" s="255"/>
      <c r="K7" s="255"/>
      <c r="L7" s="255"/>
      <c r="M7" s="255"/>
      <c r="N7" s="255"/>
      <c r="O7" s="255"/>
      <c r="P7" s="255"/>
      <c r="Q7" s="255"/>
      <c r="R7" s="255"/>
      <c r="S7" s="255"/>
      <c r="T7" s="255"/>
      <c r="U7" s="255"/>
      <c r="V7" s="255"/>
      <c r="W7" s="255"/>
    </row>
    <row r="8" spans="1:23" ht="12.75" customHeight="1" x14ac:dyDescent="0.2">
      <c r="A8" s="309" t="s">
        <v>1</v>
      </c>
      <c r="B8" s="309"/>
      <c r="C8" s="309"/>
      <c r="D8" s="309"/>
      <c r="E8" s="309"/>
      <c r="F8" s="309"/>
      <c r="G8" s="309"/>
      <c r="H8" s="309"/>
      <c r="I8" s="309"/>
      <c r="J8" s="309"/>
      <c r="K8" s="309"/>
      <c r="L8" s="309"/>
      <c r="M8" s="240" t="s">
        <v>2</v>
      </c>
      <c r="N8" s="240"/>
      <c r="O8" s="240"/>
      <c r="P8" s="240"/>
      <c r="Q8" s="240"/>
      <c r="R8" s="240"/>
      <c r="S8" s="241"/>
      <c r="T8" s="267" t="s">
        <v>234</v>
      </c>
      <c r="U8" s="268"/>
      <c r="V8" s="268"/>
      <c r="W8" s="269"/>
    </row>
    <row r="9" spans="1:23" ht="12.75" customHeight="1" x14ac:dyDescent="0.2">
      <c r="A9" s="243" t="s">
        <v>60</v>
      </c>
      <c r="B9" s="243" t="s">
        <v>76</v>
      </c>
      <c r="C9" s="281" t="s">
        <v>141</v>
      </c>
      <c r="D9" s="242" t="s">
        <v>3</v>
      </c>
      <c r="E9" s="243" t="s">
        <v>4</v>
      </c>
      <c r="F9" s="308" t="s">
        <v>26</v>
      </c>
      <c r="G9" s="308"/>
      <c r="H9" s="308"/>
      <c r="I9" s="308"/>
      <c r="J9" s="308"/>
      <c r="K9" s="308"/>
      <c r="L9" s="242" t="s">
        <v>3</v>
      </c>
      <c r="M9" s="244" t="s">
        <v>448</v>
      </c>
      <c r="N9" s="244" t="s">
        <v>449</v>
      </c>
      <c r="O9" s="244" t="s">
        <v>533</v>
      </c>
      <c r="P9" s="244" t="s">
        <v>618</v>
      </c>
      <c r="Q9" s="242" t="s">
        <v>80</v>
      </c>
      <c r="R9" s="242" t="s">
        <v>5</v>
      </c>
      <c r="S9" s="242" t="s">
        <v>6</v>
      </c>
      <c r="T9" s="244" t="s">
        <v>450</v>
      </c>
      <c r="U9" s="244" t="s">
        <v>451</v>
      </c>
      <c r="V9" s="244" t="s">
        <v>534</v>
      </c>
      <c r="W9" s="244" t="s">
        <v>617</v>
      </c>
    </row>
    <row r="10" spans="1:23" ht="57" customHeight="1" x14ac:dyDescent="0.2">
      <c r="A10" s="243"/>
      <c r="B10" s="243"/>
      <c r="C10" s="282"/>
      <c r="D10" s="242"/>
      <c r="E10" s="243"/>
      <c r="F10" s="84" t="s">
        <v>28</v>
      </c>
      <c r="G10" s="95" t="s">
        <v>27</v>
      </c>
      <c r="H10" s="95" t="s">
        <v>29</v>
      </c>
      <c r="I10" s="84" t="s">
        <v>21</v>
      </c>
      <c r="J10" s="95" t="s">
        <v>30</v>
      </c>
      <c r="K10" s="95" t="s">
        <v>33</v>
      </c>
      <c r="L10" s="242"/>
      <c r="M10" s="244"/>
      <c r="N10" s="244"/>
      <c r="O10" s="244"/>
      <c r="P10" s="244"/>
      <c r="Q10" s="242"/>
      <c r="R10" s="242"/>
      <c r="S10" s="242"/>
      <c r="T10" s="247"/>
      <c r="U10" s="247"/>
      <c r="V10" s="247"/>
      <c r="W10" s="247"/>
    </row>
    <row r="11" spans="1:23" ht="78" customHeight="1" x14ac:dyDescent="0.2">
      <c r="A11" s="245" t="s">
        <v>56</v>
      </c>
      <c r="B11" s="248" t="str">
        <f>+'Objetivos Estratégicos'!B8</f>
        <v xml:space="preserve">Realizar alianzas estratégicas con la Alcaldía y sus entes descentralizados para temas de comunicación a través de la Agencia y Central de Medios de Telemedellín. </v>
      </c>
      <c r="C11" s="285" t="s">
        <v>167</v>
      </c>
      <c r="D11" s="277">
        <f>SUM(L11:L13)</f>
        <v>0.04</v>
      </c>
      <c r="E11" s="250" t="s">
        <v>233</v>
      </c>
      <c r="F11" s="85" t="s">
        <v>66</v>
      </c>
      <c r="G11" s="85" t="s">
        <v>67</v>
      </c>
      <c r="H11" s="100" t="s">
        <v>22</v>
      </c>
      <c r="I11" s="85" t="s">
        <v>201</v>
      </c>
      <c r="J11" s="85" t="s">
        <v>20</v>
      </c>
      <c r="K11" s="185">
        <v>0</v>
      </c>
      <c r="L11" s="148">
        <v>0.02</v>
      </c>
      <c r="M11" s="173">
        <v>-1661224</v>
      </c>
      <c r="N11" s="173">
        <v>1031465</v>
      </c>
      <c r="O11" s="173">
        <v>433014</v>
      </c>
      <c r="P11" s="317">
        <v>247118697</v>
      </c>
      <c r="Q11" s="94">
        <f>IF(MAX(M11:P11)&gt;K11,100%,0)</f>
        <v>1</v>
      </c>
      <c r="R11" s="92">
        <f t="shared" ref="R11:R18" si="0">IF(Q11&lt;=100%,Q11*L11,L11)</f>
        <v>0.02</v>
      </c>
      <c r="S11" s="94">
        <f>(R11/D22)*100</f>
        <v>0.43478260869565216</v>
      </c>
      <c r="T11" s="174" t="s">
        <v>419</v>
      </c>
      <c r="U11" s="174" t="s">
        <v>525</v>
      </c>
      <c r="V11" s="174" t="s">
        <v>606</v>
      </c>
      <c r="W11" s="318" t="s">
        <v>697</v>
      </c>
    </row>
    <row r="12" spans="1:23" ht="63" customHeight="1" x14ac:dyDescent="0.2">
      <c r="A12" s="246"/>
      <c r="B12" s="249"/>
      <c r="C12" s="285"/>
      <c r="D12" s="277"/>
      <c r="E12" s="251"/>
      <c r="F12" s="85" t="s">
        <v>46</v>
      </c>
      <c r="G12" s="85" t="s">
        <v>44</v>
      </c>
      <c r="H12" s="100" t="s">
        <v>24</v>
      </c>
      <c r="I12" s="85" t="s">
        <v>165</v>
      </c>
      <c r="J12" s="181" t="s">
        <v>20</v>
      </c>
      <c r="K12" s="71">
        <v>0.9</v>
      </c>
      <c r="L12" s="89">
        <v>0.01</v>
      </c>
      <c r="M12" s="205">
        <v>0.51949999999999996</v>
      </c>
      <c r="N12" s="205">
        <v>0.76239999999999997</v>
      </c>
      <c r="O12" s="205">
        <v>0.85560000000000003</v>
      </c>
      <c r="P12" s="205">
        <v>0.96340000000000003</v>
      </c>
      <c r="Q12" s="94">
        <f t="shared" ref="Q12:Q18" si="1">MAX(M12:P12)/K12</f>
        <v>1.0704444444444445</v>
      </c>
      <c r="R12" s="92">
        <f t="shared" si="0"/>
        <v>0.01</v>
      </c>
      <c r="S12" s="94">
        <f>(R12/D22)*100</f>
        <v>0.21739130434782608</v>
      </c>
      <c r="T12" s="174" t="s">
        <v>420</v>
      </c>
      <c r="U12" s="174" t="s">
        <v>526</v>
      </c>
      <c r="V12" s="174" t="s">
        <v>607</v>
      </c>
      <c r="W12" s="318" t="s">
        <v>698</v>
      </c>
    </row>
    <row r="13" spans="1:23" ht="88.5" customHeight="1" x14ac:dyDescent="0.2">
      <c r="A13" s="246"/>
      <c r="B13" s="249"/>
      <c r="C13" s="285"/>
      <c r="D13" s="277"/>
      <c r="E13" s="251"/>
      <c r="F13" s="85" t="s">
        <v>47</v>
      </c>
      <c r="G13" s="85" t="s">
        <v>45</v>
      </c>
      <c r="H13" s="100" t="s">
        <v>24</v>
      </c>
      <c r="I13" s="85" t="s">
        <v>166</v>
      </c>
      <c r="J13" s="181" t="s">
        <v>20</v>
      </c>
      <c r="K13" s="71">
        <v>0.9</v>
      </c>
      <c r="L13" s="88">
        <v>0.01</v>
      </c>
      <c r="M13" s="206">
        <v>0.58309999999999995</v>
      </c>
      <c r="N13" s="206">
        <v>0.78559999999999997</v>
      </c>
      <c r="O13" s="206">
        <v>0.87070000000000003</v>
      </c>
      <c r="P13" s="206">
        <v>0.87390000000000001</v>
      </c>
      <c r="Q13" s="94">
        <f t="shared" si="1"/>
        <v>0.97099999999999997</v>
      </c>
      <c r="R13" s="92">
        <f t="shared" si="0"/>
        <v>9.7099999999999999E-3</v>
      </c>
      <c r="S13" s="74">
        <f>(R13/D22)*100</f>
        <v>0.21108695652173914</v>
      </c>
      <c r="T13" s="22" t="s">
        <v>421</v>
      </c>
      <c r="U13" s="22" t="s">
        <v>527</v>
      </c>
      <c r="V13" s="22" t="s">
        <v>608</v>
      </c>
      <c r="W13" s="319" t="s">
        <v>699</v>
      </c>
    </row>
    <row r="14" spans="1:23" ht="138.75" customHeight="1" x14ac:dyDescent="0.2">
      <c r="A14" s="246"/>
      <c r="B14" s="249"/>
      <c r="C14" s="285" t="s">
        <v>240</v>
      </c>
      <c r="D14" s="284">
        <f>SUM(L14:L18)</f>
        <v>6.0000000000000001E-3</v>
      </c>
      <c r="E14" s="251"/>
      <c r="F14" s="122" t="s">
        <v>268</v>
      </c>
      <c r="G14" s="122" t="s">
        <v>269</v>
      </c>
      <c r="H14" s="122" t="s">
        <v>23</v>
      </c>
      <c r="I14" s="122" t="s">
        <v>270</v>
      </c>
      <c r="J14" s="181" t="s">
        <v>20</v>
      </c>
      <c r="K14" s="186">
        <v>1</v>
      </c>
      <c r="L14" s="179">
        <v>1.5E-3</v>
      </c>
      <c r="M14" s="207">
        <v>0.3</v>
      </c>
      <c r="N14" s="207">
        <v>0.6</v>
      </c>
      <c r="O14" s="207">
        <v>0.8</v>
      </c>
      <c r="P14" s="207">
        <v>1</v>
      </c>
      <c r="Q14" s="94">
        <f t="shared" si="1"/>
        <v>1</v>
      </c>
      <c r="R14" s="92">
        <f t="shared" si="0"/>
        <v>1.5E-3</v>
      </c>
      <c r="S14" s="74">
        <f>(R14/D22)*100</f>
        <v>3.2608695652173919E-2</v>
      </c>
      <c r="T14" s="22" t="s">
        <v>422</v>
      </c>
      <c r="U14" s="22" t="s">
        <v>528</v>
      </c>
      <c r="V14" s="22" t="s">
        <v>609</v>
      </c>
      <c r="W14" s="22" t="s">
        <v>629</v>
      </c>
    </row>
    <row r="15" spans="1:23" ht="59.25" customHeight="1" x14ac:dyDescent="0.2">
      <c r="A15" s="246"/>
      <c r="B15" s="249"/>
      <c r="C15" s="285"/>
      <c r="D15" s="284"/>
      <c r="E15" s="251"/>
      <c r="F15" s="122" t="s">
        <v>318</v>
      </c>
      <c r="G15" s="187" t="s">
        <v>319</v>
      </c>
      <c r="H15" s="122" t="s">
        <v>23</v>
      </c>
      <c r="I15" s="187" t="s">
        <v>320</v>
      </c>
      <c r="J15" s="181" t="s">
        <v>20</v>
      </c>
      <c r="K15" s="159">
        <v>12</v>
      </c>
      <c r="L15" s="179">
        <v>1.5E-3</v>
      </c>
      <c r="M15" s="205">
        <v>0.25</v>
      </c>
      <c r="N15" s="205">
        <v>0.5</v>
      </c>
      <c r="O15" s="205">
        <v>0.75</v>
      </c>
      <c r="P15" s="207">
        <v>1</v>
      </c>
      <c r="Q15" s="94">
        <f t="shared" si="1"/>
        <v>8.3333333333333329E-2</v>
      </c>
      <c r="R15" s="92">
        <f t="shared" si="0"/>
        <v>1.25E-4</v>
      </c>
      <c r="S15" s="74">
        <f>(R15/D22)*100</f>
        <v>2.717391304347826E-3</v>
      </c>
      <c r="T15" s="22" t="s">
        <v>423</v>
      </c>
      <c r="U15" s="22" t="s">
        <v>529</v>
      </c>
      <c r="V15" s="22" t="s">
        <v>610</v>
      </c>
      <c r="W15" s="319" t="s">
        <v>700</v>
      </c>
    </row>
    <row r="16" spans="1:23" ht="63.75" customHeight="1" x14ac:dyDescent="0.2">
      <c r="A16" s="246"/>
      <c r="B16" s="249"/>
      <c r="C16" s="285"/>
      <c r="D16" s="284"/>
      <c r="E16" s="251"/>
      <c r="F16" s="184" t="s">
        <v>346</v>
      </c>
      <c r="G16" s="184" t="s">
        <v>347</v>
      </c>
      <c r="H16" s="184" t="s">
        <v>23</v>
      </c>
      <c r="I16" s="187" t="s">
        <v>348</v>
      </c>
      <c r="J16" s="184" t="s">
        <v>20</v>
      </c>
      <c r="K16" s="186">
        <v>1</v>
      </c>
      <c r="L16" s="183">
        <v>1E-3</v>
      </c>
      <c r="M16" s="208">
        <v>0.64500000000000002</v>
      </c>
      <c r="N16" s="208">
        <v>0.66320000000000001</v>
      </c>
      <c r="O16" s="208">
        <v>0.75249999999999995</v>
      </c>
      <c r="P16" s="208">
        <v>0.95609999999999995</v>
      </c>
      <c r="Q16" s="94">
        <f t="shared" si="1"/>
        <v>0.95609999999999995</v>
      </c>
      <c r="R16" s="92">
        <f t="shared" si="0"/>
        <v>9.5609999999999998E-4</v>
      </c>
      <c r="S16" s="74">
        <f>(R16/D22)*100</f>
        <v>2.0784782608695655E-2</v>
      </c>
      <c r="T16" s="22" t="s">
        <v>424</v>
      </c>
      <c r="U16" s="22" t="s">
        <v>530</v>
      </c>
      <c r="V16" s="22" t="s">
        <v>611</v>
      </c>
      <c r="W16" s="22" t="s">
        <v>630</v>
      </c>
    </row>
    <row r="17" spans="1:23" ht="201.75" customHeight="1" x14ac:dyDescent="0.2">
      <c r="A17" s="246"/>
      <c r="B17" s="249"/>
      <c r="C17" s="285"/>
      <c r="D17" s="284"/>
      <c r="E17" s="251"/>
      <c r="F17" s="209" t="s">
        <v>323</v>
      </c>
      <c r="G17" s="187" t="s">
        <v>324</v>
      </c>
      <c r="H17" s="181" t="s">
        <v>24</v>
      </c>
      <c r="I17" s="187" t="s">
        <v>325</v>
      </c>
      <c r="J17" s="181" t="s">
        <v>20</v>
      </c>
      <c r="K17" s="186">
        <v>0.9</v>
      </c>
      <c r="L17" s="179">
        <v>1E-3</v>
      </c>
      <c r="M17" s="208">
        <v>3.6999999999999998E-2</v>
      </c>
      <c r="N17" s="208">
        <v>0.51719999999999999</v>
      </c>
      <c r="O17" s="208">
        <v>0.64280000000000004</v>
      </c>
      <c r="P17" s="208">
        <v>0.68420000000000003</v>
      </c>
      <c r="Q17" s="94">
        <f t="shared" si="1"/>
        <v>0.76022222222222224</v>
      </c>
      <c r="R17" s="92">
        <f t="shared" si="0"/>
        <v>7.6022222222222225E-4</v>
      </c>
      <c r="S17" s="74">
        <f>(R17/D22)*100</f>
        <v>1.652657004830918E-2</v>
      </c>
      <c r="T17" s="22" t="s">
        <v>425</v>
      </c>
      <c r="U17" s="22" t="s">
        <v>531</v>
      </c>
      <c r="V17" s="22" t="s">
        <v>612</v>
      </c>
      <c r="W17" s="22" t="s">
        <v>631</v>
      </c>
    </row>
    <row r="18" spans="1:23" ht="57" customHeight="1" x14ac:dyDescent="0.2">
      <c r="A18" s="246"/>
      <c r="B18" s="298"/>
      <c r="C18" s="285"/>
      <c r="D18" s="311"/>
      <c r="E18" s="304"/>
      <c r="F18" s="187" t="s">
        <v>321</v>
      </c>
      <c r="G18" s="187" t="s">
        <v>322</v>
      </c>
      <c r="H18" s="100" t="s">
        <v>24</v>
      </c>
      <c r="I18" s="187" t="s">
        <v>345</v>
      </c>
      <c r="J18" s="100" t="s">
        <v>20</v>
      </c>
      <c r="K18" s="73">
        <v>1200000000</v>
      </c>
      <c r="L18" s="179">
        <v>1E-3</v>
      </c>
      <c r="M18" s="173">
        <v>241606346</v>
      </c>
      <c r="N18" s="173">
        <v>1057392596</v>
      </c>
      <c r="O18" s="173">
        <v>1856377497</v>
      </c>
      <c r="P18" s="317">
        <v>1111660978.51</v>
      </c>
      <c r="Q18" s="94">
        <f t="shared" si="1"/>
        <v>1.5469812475</v>
      </c>
      <c r="R18" s="92">
        <f t="shared" si="0"/>
        <v>1E-3</v>
      </c>
      <c r="S18" s="74">
        <f>(R18/D22)*100</f>
        <v>2.1739130434782608E-2</v>
      </c>
      <c r="T18" s="90" t="s">
        <v>426</v>
      </c>
      <c r="U18" s="90" t="s">
        <v>532</v>
      </c>
      <c r="V18" s="90" t="s">
        <v>613</v>
      </c>
      <c r="W18" s="319" t="s">
        <v>701</v>
      </c>
    </row>
    <row r="19" spans="1:23" ht="13.5" customHeight="1" x14ac:dyDescent="0.2">
      <c r="A19" s="274" t="s">
        <v>8</v>
      </c>
      <c r="B19" s="274"/>
      <c r="C19" s="274"/>
      <c r="D19" s="274"/>
      <c r="E19" s="274"/>
      <c r="F19" s="274"/>
      <c r="G19" s="274"/>
      <c r="H19" s="274"/>
      <c r="I19" s="274"/>
      <c r="J19" s="274"/>
      <c r="K19" s="274"/>
      <c r="L19" s="274"/>
      <c r="M19" s="274"/>
      <c r="N19" s="274"/>
      <c r="O19" s="274"/>
      <c r="P19" s="274"/>
      <c r="Q19" s="274"/>
      <c r="R19" s="274"/>
      <c r="S19" s="129">
        <f>SUM(S11:S18)</f>
        <v>0.95763743961352654</v>
      </c>
      <c r="T19" s="129"/>
      <c r="U19" s="129"/>
      <c r="V19" s="129"/>
      <c r="W19" s="130"/>
    </row>
    <row r="21" spans="1:23" ht="35.25" customHeight="1" x14ac:dyDescent="0.2">
      <c r="D21" s="15">
        <f>SUM(D11:D18)</f>
        <v>4.5999999999999999E-2</v>
      </c>
      <c r="W21" s="46" t="s">
        <v>195</v>
      </c>
    </row>
    <row r="22" spans="1:23" x14ac:dyDescent="0.2">
      <c r="D22" s="9">
        <f>+D21*100</f>
        <v>4.5999999999999996</v>
      </c>
    </row>
  </sheetData>
  <mergeCells count="35">
    <mergeCell ref="A1:D3"/>
    <mergeCell ref="A4:W4"/>
    <mergeCell ref="E9:E10"/>
    <mergeCell ref="A5:W5"/>
    <mergeCell ref="A6:W6"/>
    <mergeCell ref="A7:W7"/>
    <mergeCell ref="A8:L8"/>
    <mergeCell ref="A9:A10"/>
    <mergeCell ref="B9:B10"/>
    <mergeCell ref="D9:D10"/>
    <mergeCell ref="F9:K9"/>
    <mergeCell ref="E1:W3"/>
    <mergeCell ref="W9:W10"/>
    <mergeCell ref="O9:O10"/>
    <mergeCell ref="S9:S10"/>
    <mergeCell ref="T9:T10"/>
    <mergeCell ref="T8:W8"/>
    <mergeCell ref="M8:S8"/>
    <mergeCell ref="M9:M10"/>
    <mergeCell ref="U9:U10"/>
    <mergeCell ref="N9:N10"/>
    <mergeCell ref="P9:P10"/>
    <mergeCell ref="V9:V10"/>
    <mergeCell ref="A19:R19"/>
    <mergeCell ref="A11:A18"/>
    <mergeCell ref="E11:E18"/>
    <mergeCell ref="C9:C10"/>
    <mergeCell ref="R9:R10"/>
    <mergeCell ref="B11:B18"/>
    <mergeCell ref="Q9:Q10"/>
    <mergeCell ref="C14:C18"/>
    <mergeCell ref="C11:C13"/>
    <mergeCell ref="D11:D13"/>
    <mergeCell ref="D14:D18"/>
    <mergeCell ref="L9:L10"/>
  </mergeCells>
  <pageMargins left="0.7" right="0.7" top="0.75" bottom="0.75" header="0.3" footer="0.3"/>
  <pageSetup orientation="portrait" r:id="rId1"/>
  <ignoredErrors>
    <ignoredError sqref="D14 D1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Plan de desarrollo</vt:lpstr>
      <vt:lpstr>Objetivos Estratégicos</vt:lpstr>
      <vt:lpstr>Gerencia</vt:lpstr>
      <vt:lpstr>Planeación</vt:lpstr>
      <vt:lpstr>G. Agencia Tm</vt:lpstr>
      <vt:lpstr>G. Contenidos</vt:lpstr>
      <vt:lpstr>G. Producción</vt:lpstr>
      <vt:lpstr>G. Relaciones C.</vt:lpstr>
      <vt:lpstr>G. Adtiva y Fra</vt:lpstr>
      <vt:lpstr>G. Tecnología e Inn.</vt:lpstr>
      <vt:lpstr>G. Secretaría</vt:lpstr>
      <vt:lpstr>G. Control Interno</vt:lpstr>
      <vt:lpstr>G. Humana</vt:lpstr>
      <vt:lpstr>'Objetivos Estratégicos'!Área_de_impresión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Jaramillo</cp:lastModifiedBy>
  <cp:lastPrinted>2022-05-05T19:56:14Z</cp:lastPrinted>
  <dcterms:created xsi:type="dcterms:W3CDTF">2014-02-10T16:24:57Z</dcterms:created>
  <dcterms:modified xsi:type="dcterms:W3CDTF">2024-03-11T21:57:06Z</dcterms:modified>
</cp:coreProperties>
</file>