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autoCompressPictures="0" defaultThemeVersion="124226"/>
  <mc:AlternateContent xmlns:mc="http://schemas.openxmlformats.org/markup-compatibility/2006">
    <mc:Choice Requires="x15">
      <x15ac:absPath xmlns:x15ac="http://schemas.microsoft.com/office/spreadsheetml/2010/11/ac" url="\\ALPHA\calidad\Procesos Telemedellín\1. Direccionamiento Estratégico\5. Planes de acción\Planes 2022\PLAN DE ACCIÓN TM\"/>
    </mc:Choice>
  </mc:AlternateContent>
  <xr:revisionPtr revIDLastSave="0" documentId="13_ncr:1_{22667EBA-EF71-48A0-80C5-FCA85C8C66C3}" xr6:coauthVersionLast="47" xr6:coauthVersionMax="47" xr10:uidLastSave="{00000000-0000-0000-0000-000000000000}"/>
  <bookViews>
    <workbookView xWindow="-120" yWindow="-120" windowWidth="29040" windowHeight="15720" tabRatio="518" firstSheet="1" activeTab="1" xr2:uid="{00000000-000D-0000-FFFF-FFFF00000000}"/>
  </bookViews>
  <sheets>
    <sheet name="Plan de desarrollo" sheetId="5" state="hidden" r:id="rId1"/>
    <sheet name="Objetivos Estratégicos" sheetId="4" r:id="rId2"/>
    <sheet name="Análisis áreas" sheetId="36" r:id="rId3"/>
    <sheet name="Gerencia" sheetId="1" r:id="rId4"/>
    <sheet name="Planeación" sheetId="6" r:id="rId5"/>
    <sheet name="G. Agencia Tm" sheetId="33" r:id="rId6"/>
    <sheet name="G. Contenidos" sheetId="34" r:id="rId7"/>
    <sheet name="G. Producción" sheetId="29" r:id="rId8"/>
    <sheet name="G. Relaciones C." sheetId="35" r:id="rId9"/>
    <sheet name="G. Adtiva y Fra" sheetId="24" r:id="rId10"/>
    <sheet name="G. Tecnología e Inn." sheetId="23" r:id="rId11"/>
    <sheet name="G. Humana" sheetId="28" r:id="rId12"/>
    <sheet name="G. Jurídica" sheetId="25" r:id="rId13"/>
    <sheet name="G. Control Interno" sheetId="22" r:id="rId14"/>
  </sheets>
  <definedNames>
    <definedName name="_xlnm._FilterDatabase" localSheetId="6" hidden="1">'G. Contenidos'!$A$10:$Q$49</definedName>
    <definedName name="_xlnm.Print_Area" localSheetId="1">'Objetivos Estratégicos'!$A$1:$C$12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4" l="1"/>
  <c r="G7" i="4"/>
  <c r="G10" i="4"/>
  <c r="G11" i="4"/>
  <c r="N12" i="34" l="1"/>
  <c r="N13" i="34"/>
  <c r="N14" i="34"/>
  <c r="N15" i="34"/>
  <c r="N16" i="34"/>
  <c r="N17" i="34"/>
  <c r="N18" i="34"/>
  <c r="N19" i="34"/>
  <c r="N20" i="34"/>
  <c r="N21" i="34"/>
  <c r="N22" i="34"/>
  <c r="N23" i="34"/>
  <c r="N24" i="34"/>
  <c r="N25" i="34"/>
  <c r="N26" i="34"/>
  <c r="N27" i="34"/>
  <c r="N28" i="34"/>
  <c r="N29" i="34"/>
  <c r="N30" i="34"/>
  <c r="N31" i="34"/>
  <c r="N32" i="34"/>
  <c r="N33" i="34"/>
  <c r="N34" i="34"/>
  <c r="N35" i="34"/>
  <c r="N36" i="34"/>
  <c r="N37" i="34"/>
  <c r="N38" i="34"/>
  <c r="N39" i="34"/>
  <c r="N40" i="34"/>
  <c r="N41" i="34"/>
  <c r="N42" i="34"/>
  <c r="N43" i="34"/>
  <c r="N44" i="34"/>
  <c r="N45" i="34"/>
  <c r="N46" i="34"/>
  <c r="N47" i="34"/>
  <c r="N48" i="34"/>
  <c r="N11" i="34"/>
  <c r="N15" i="33" l="1"/>
  <c r="N16" i="35"/>
  <c r="N13" i="35"/>
  <c r="N12" i="29"/>
  <c r="N13" i="6" l="1"/>
  <c r="N14" i="6"/>
  <c r="N12" i="6" l="1"/>
  <c r="N11" i="6" l="1"/>
  <c r="N13" i="22"/>
  <c r="N12" i="22"/>
  <c r="N11" i="22"/>
  <c r="N20" i="25"/>
  <c r="N11" i="25"/>
  <c r="N19" i="25"/>
  <c r="N18" i="25"/>
  <c r="N17" i="25"/>
  <c r="N16" i="25"/>
  <c r="N15" i="25"/>
  <c r="N14" i="25"/>
  <c r="N13" i="25"/>
  <c r="N12" i="25"/>
  <c r="N18" i="28"/>
  <c r="N17" i="28"/>
  <c r="N16" i="28"/>
  <c r="N15" i="28"/>
  <c r="N14" i="28"/>
  <c r="N12" i="28"/>
  <c r="N13" i="28"/>
  <c r="N11" i="28"/>
  <c r="N15" i="23"/>
  <c r="N14" i="23"/>
  <c r="N13" i="23"/>
  <c r="N12" i="23"/>
  <c r="N11" i="23"/>
  <c r="N16" i="24"/>
  <c r="N15" i="24"/>
  <c r="N14" i="24"/>
  <c r="O14" i="24" s="1"/>
  <c r="N13" i="24"/>
  <c r="N12" i="24"/>
  <c r="N11" i="24"/>
  <c r="N17" i="35"/>
  <c r="N15" i="35"/>
  <c r="N14" i="35"/>
  <c r="N12" i="35"/>
  <c r="N14" i="29"/>
  <c r="N13" i="29"/>
  <c r="N11" i="29"/>
  <c r="N18" i="33"/>
  <c r="N17" i="33"/>
  <c r="N16" i="33"/>
  <c r="N14" i="33"/>
  <c r="N13" i="33"/>
  <c r="N12" i="33"/>
  <c r="N11" i="33"/>
  <c r="N12" i="1"/>
  <c r="N11" i="1" l="1"/>
  <c r="D11" i="24" l="1"/>
  <c r="D14" i="24" l="1"/>
  <c r="O12" i="22"/>
  <c r="O13" i="22"/>
  <c r="D11" i="22"/>
  <c r="D14" i="28"/>
  <c r="D11" i="28"/>
  <c r="D11" i="4" s="1"/>
  <c r="D13" i="23"/>
  <c r="D11" i="23"/>
  <c r="D7" i="4" s="1"/>
  <c r="O13" i="35"/>
  <c r="O14" i="35"/>
  <c r="O15" i="35"/>
  <c r="O16" i="35"/>
  <c r="O17" i="35"/>
  <c r="D14" i="35"/>
  <c r="D11" i="35"/>
  <c r="D6" i="4" s="1"/>
  <c r="D22" i="34"/>
  <c r="D16" i="33"/>
  <c r="D11" i="33"/>
  <c r="D8" i="4" s="1"/>
  <c r="D18" i="23" l="1"/>
  <c r="D20" i="35"/>
  <c r="D19" i="24"/>
  <c r="E6" i="4"/>
  <c r="E8" i="4"/>
  <c r="D11" i="6"/>
  <c r="D14" i="6"/>
  <c r="O12" i="1"/>
  <c r="D12" i="1"/>
  <c r="D11" i="1"/>
  <c r="D9" i="4" s="1"/>
  <c r="O18" i="25"/>
  <c r="O19" i="25"/>
  <c r="O15" i="24"/>
  <c r="O16" i="24"/>
  <c r="O12" i="23"/>
  <c r="O13" i="23"/>
  <c r="O14" i="23"/>
  <c r="O15" i="23"/>
  <c r="E9" i="4" l="1"/>
  <c r="D19" i="6"/>
  <c r="D15" i="1"/>
  <c r="O14" i="28"/>
  <c r="O15" i="28"/>
  <c r="O17" i="28"/>
  <c r="O18" i="28"/>
  <c r="O14" i="6"/>
  <c r="O13" i="29" l="1"/>
  <c r="O12" i="29"/>
  <c r="O18" i="33"/>
  <c r="O17" i="33"/>
  <c r="O25" i="34"/>
  <c r="O24" i="34"/>
  <c r="O23" i="34"/>
  <c r="O22" i="34"/>
  <c r="O16" i="33"/>
  <c r="O15" i="33" l="1"/>
  <c r="O14" i="33"/>
  <c r="O13" i="33"/>
  <c r="B11" i="35"/>
  <c r="A11" i="35"/>
  <c r="A11" i="34"/>
  <c r="D11" i="34" l="1"/>
  <c r="D47" i="34"/>
  <c r="D5" i="4" s="1"/>
  <c r="D27" i="34"/>
  <c r="D4" i="4" s="1"/>
  <c r="O21" i="34"/>
  <c r="O48" i="34"/>
  <c r="O47" i="34"/>
  <c r="O46" i="34"/>
  <c r="O18" i="34"/>
  <c r="O13" i="34"/>
  <c r="O12" i="34"/>
  <c r="O13" i="6"/>
  <c r="O12" i="6"/>
  <c r="D16" i="1"/>
  <c r="O11" i="1"/>
  <c r="O11" i="22"/>
  <c r="O11" i="25"/>
  <c r="O12" i="25"/>
  <c r="O13" i="25"/>
  <c r="O15" i="25"/>
  <c r="O16" i="25"/>
  <c r="O17" i="25"/>
  <c r="O20" i="25"/>
  <c r="O12" i="35"/>
  <c r="O13" i="28"/>
  <c r="O12" i="28"/>
  <c r="O11" i="23"/>
  <c r="O12" i="24"/>
  <c r="O11" i="24"/>
  <c r="O12" i="33"/>
  <c r="O11" i="33"/>
  <c r="O14" i="29"/>
  <c r="O11" i="29"/>
  <c r="O45" i="34"/>
  <c r="O43" i="34"/>
  <c r="O42" i="34"/>
  <c r="O41" i="34"/>
  <c r="O38" i="34"/>
  <c r="O37" i="34"/>
  <c r="O36" i="34"/>
  <c r="O35" i="34"/>
  <c r="O33" i="34"/>
  <c r="O31" i="34"/>
  <c r="O30" i="34"/>
  <c r="O29" i="34"/>
  <c r="O28" i="34"/>
  <c r="O27" i="34"/>
  <c r="O26" i="34"/>
  <c r="O19" i="34"/>
  <c r="O17" i="34"/>
  <c r="O15" i="34"/>
  <c r="O11" i="34"/>
  <c r="O44" i="34"/>
  <c r="O39" i="34"/>
  <c r="O34" i="34"/>
  <c r="D11" i="29"/>
  <c r="O32" i="34"/>
  <c r="O40" i="34"/>
  <c r="O14" i="25"/>
  <c r="D11" i="25"/>
  <c r="D10" i="4" s="1"/>
  <c r="D12" i="25"/>
  <c r="B11" i="24"/>
  <c r="B11" i="33"/>
  <c r="D19" i="23"/>
  <c r="A11" i="22"/>
  <c r="A11" i="28"/>
  <c r="O11" i="28"/>
  <c r="A11" i="1"/>
  <c r="O14" i="34"/>
  <c r="O11" i="6"/>
  <c r="B11" i="6"/>
  <c r="A11" i="6"/>
  <c r="A11" i="33"/>
  <c r="O13" i="24"/>
  <c r="O20" i="34"/>
  <c r="B11" i="22"/>
  <c r="A11" i="25"/>
  <c r="B11" i="28"/>
  <c r="B11" i="29"/>
  <c r="A11" i="29"/>
  <c r="O16" i="34"/>
  <c r="B11" i="1"/>
  <c r="E10" i="4" l="1"/>
  <c r="F8" i="4"/>
  <c r="G8" i="4" s="1"/>
  <c r="E5" i="4"/>
  <c r="E4" i="4"/>
  <c r="F5" i="4"/>
  <c r="G5" i="4" s="1"/>
  <c r="F9" i="4"/>
  <c r="G9" i="4" s="1"/>
  <c r="F4" i="4"/>
  <c r="G4" i="4" s="1"/>
  <c r="F10" i="4"/>
  <c r="F3" i="4"/>
  <c r="G3" i="4" s="1"/>
  <c r="E3" i="4"/>
  <c r="D3" i="4"/>
  <c r="D52" i="34"/>
  <c r="D53" i="34" s="1"/>
  <c r="P14" i="34" s="1"/>
  <c r="P12" i="23"/>
  <c r="P13" i="23"/>
  <c r="P14" i="23"/>
  <c r="P15" i="23"/>
  <c r="D20" i="24"/>
  <c r="P12" i="1"/>
  <c r="D24" i="25"/>
  <c r="D25" i="25" s="1"/>
  <c r="P14" i="25" s="1"/>
  <c r="D17" i="22"/>
  <c r="D18" i="22" s="1"/>
  <c r="P11" i="23"/>
  <c r="E7" i="4"/>
  <c r="D23" i="28"/>
  <c r="D24" i="28" s="1"/>
  <c r="E11" i="4"/>
  <c r="D20" i="6"/>
  <c r="P11" i="1"/>
  <c r="D17" i="29"/>
  <c r="D18" i="29" s="1"/>
  <c r="F7" i="4"/>
  <c r="D22" i="33"/>
  <c r="D23" i="33" s="1"/>
  <c r="P12" i="33" s="1"/>
  <c r="D21" i="35"/>
  <c r="F6" i="4"/>
  <c r="P16" i="23" l="1"/>
  <c r="P15" i="25"/>
  <c r="P13" i="25"/>
  <c r="P11" i="22"/>
  <c r="P13" i="22"/>
  <c r="P12" i="22"/>
  <c r="P17" i="25"/>
  <c r="P16" i="35"/>
  <c r="P17" i="35"/>
  <c r="P13" i="35"/>
  <c r="P14" i="35"/>
  <c r="P15" i="35"/>
  <c r="P18" i="34"/>
  <c r="P42" i="34"/>
  <c r="P20" i="34"/>
  <c r="P26" i="34"/>
  <c r="P13" i="34"/>
  <c r="P43" i="34"/>
  <c r="P28" i="34"/>
  <c r="P41" i="34"/>
  <c r="P25" i="34"/>
  <c r="P29" i="34"/>
  <c r="P39" i="34"/>
  <c r="P31" i="34"/>
  <c r="P38" i="34"/>
  <c r="P12" i="34"/>
  <c r="P40" i="34"/>
  <c r="P46" i="34"/>
  <c r="P30" i="34"/>
  <c r="P24" i="34"/>
  <c r="P36" i="34"/>
  <c r="P47" i="34"/>
  <c r="P45" i="34"/>
  <c r="P15" i="34"/>
  <c r="P48" i="34"/>
  <c r="P11" i="34"/>
  <c r="P22" i="34"/>
  <c r="P34" i="34"/>
  <c r="P33" i="34"/>
  <c r="P44" i="34"/>
  <c r="P21" i="34"/>
  <c r="P16" i="34"/>
  <c r="P19" i="34"/>
  <c r="P37" i="34"/>
  <c r="P32" i="34"/>
  <c r="P17" i="34"/>
  <c r="P35" i="34"/>
  <c r="P27" i="34"/>
  <c r="P23" i="34"/>
  <c r="P15" i="24"/>
  <c r="P14" i="24"/>
  <c r="P16" i="24"/>
  <c r="P12" i="25"/>
  <c r="P16" i="25"/>
  <c r="P20" i="25"/>
  <c r="P11" i="25"/>
  <c r="P12" i="28"/>
  <c r="P17" i="28"/>
  <c r="P18" i="28"/>
  <c r="P14" i="28"/>
  <c r="P15" i="28"/>
  <c r="P13" i="24"/>
  <c r="P12" i="24"/>
  <c r="P11" i="24"/>
  <c r="P14" i="29"/>
  <c r="P12" i="29"/>
  <c r="P13" i="29"/>
  <c r="P11" i="29"/>
  <c r="P18" i="25"/>
  <c r="P19" i="25"/>
  <c r="P17" i="33"/>
  <c r="P18" i="33"/>
  <c r="P11" i="28"/>
  <c r="P13" i="28"/>
  <c r="P14" i="6"/>
  <c r="P13" i="6"/>
  <c r="P12" i="6"/>
  <c r="P11" i="6"/>
  <c r="P13" i="1"/>
  <c r="P16" i="33"/>
  <c r="P15" i="33"/>
  <c r="E12" i="4"/>
  <c r="P13" i="33"/>
  <c r="P14" i="33"/>
  <c r="P11" i="33"/>
  <c r="D12" i="4"/>
  <c r="P12" i="35"/>
  <c r="P14" i="22" l="1"/>
  <c r="P21" i="25"/>
  <c r="P15" i="29"/>
  <c r="P49" i="34"/>
  <c r="P17" i="24"/>
  <c r="P15" i="6"/>
  <c r="P19" i="33"/>
  <c r="P18" i="35"/>
  <c r="O16" i="28" l="1"/>
  <c r="P16" i="28" s="1"/>
  <c r="P19" i="28" s="1"/>
  <c r="F11" i="4"/>
  <c r="F12" i="4" s="1"/>
  <c r="G12" i="4" s="1"/>
</calcChain>
</file>

<file path=xl/sharedStrings.xml><?xml version="1.0" encoding="utf-8"?>
<sst xmlns="http://schemas.openxmlformats.org/spreadsheetml/2006/main" count="964" uniqueCount="509">
  <si>
    <t>PROCESO: Gerencia</t>
  </si>
  <si>
    <t>FORMULACIÓN</t>
  </si>
  <si>
    <t>SEGUIMIENTO</t>
  </si>
  <si>
    <t>PONDERACIÓN</t>
  </si>
  <si>
    <t>RESPONSABLE</t>
  </si>
  <si>
    <t>Ponderación parcial</t>
  </si>
  <si>
    <t>Total ponderado</t>
  </si>
  <si>
    <t>Gerente</t>
  </si>
  <si>
    <t>EVALUACIÓN TOTAL DEL SEGUIMIENTO</t>
  </si>
  <si>
    <t xml:space="preserve">Elevar la capacidad de innovación, calidad técnica y audio visual en la producción, programación y distribución de los contenidos a través de las distintas plataformas. </t>
  </si>
  <si>
    <t>#</t>
  </si>
  <si>
    <t xml:space="preserve">Administrar y optimizar eficientemente los recursos financieros acorde con las expectativas de los asociados. </t>
  </si>
  <si>
    <t xml:space="preserve">Incrementar el nivel de eficiencia y eficacia operativa y administrativa en la gestión y ejecución de los procesos. </t>
  </si>
  <si>
    <t xml:space="preserve">Aumentar el nivel de desempeño individual y colectivo, mediante el desarrollo de competencias. </t>
  </si>
  <si>
    <t>TOTAL</t>
  </si>
  <si>
    <t xml:space="preserve">Elevar el nivel de competitividad y posicionamiento del Canal como plataforma de contenidos formativos, Informativos y culturales. </t>
  </si>
  <si>
    <t>PROGRAMA</t>
  </si>
  <si>
    <t>PROCESO: Planeación Estratégica</t>
  </si>
  <si>
    <t>PROCESO: Evaluación y Control</t>
  </si>
  <si>
    <t>Jefe de Control Interno</t>
  </si>
  <si>
    <t>Trimestral</t>
  </si>
  <si>
    <t>Fórmula</t>
  </si>
  <si>
    <t>Efectividad</t>
  </si>
  <si>
    <t>Gestión</t>
  </si>
  <si>
    <t>Eficiencia</t>
  </si>
  <si>
    <t>PROCESO: GESTIÓN JURÍDICA</t>
  </si>
  <si>
    <t>Elaboración de pliegos</t>
  </si>
  <si>
    <t>INDICADORES</t>
  </si>
  <si>
    <t>Objetivo del indicador</t>
  </si>
  <si>
    <t>Nombre indicador</t>
  </si>
  <si>
    <t>Control de contratos</t>
  </si>
  <si>
    <t>Ejecución comité de contratación</t>
  </si>
  <si>
    <t>Responder eficientemente a la elaboración de pliegos solicitada por la dirección de Telemedellín</t>
  </si>
  <si>
    <t>Mide</t>
  </si>
  <si>
    <t>Periodicidad</t>
  </si>
  <si>
    <t>Eficacia</t>
  </si>
  <si>
    <t>Mensual</t>
  </si>
  <si>
    <t>Responder eficazmente a las demandas interpuestas a Telemedellín</t>
  </si>
  <si>
    <t>Meta</t>
  </si>
  <si>
    <t># de derechos de petición y tutelas respondidas a tiempo / # derechos de petición y tutelas presentadas</t>
  </si>
  <si>
    <t>Responder eficazmente a las derechos de petición y tutelas interpuestas a Telemedellín</t>
  </si>
  <si>
    <t>Respuesta de derechos de petición y tutelas</t>
  </si>
  <si>
    <t>Respuesta de demandas</t>
  </si>
  <si>
    <t>PROCESO: Gestión Producción</t>
  </si>
  <si>
    <t>Meta
Anual</t>
  </si>
  <si>
    <t>Anual</t>
  </si>
  <si>
    <t>Director de Producción</t>
  </si>
  <si>
    <t>Medir la producción del Canal  con base en la capacidad instalada existente de horas cámaras.</t>
  </si>
  <si>
    <t>Medir la operación de la postproducción del Canal con base en la capacidad instalada existente de horas edición.</t>
  </si>
  <si>
    <t># Horas de cámara ejecutadas / Capacidad instalada total de cámaras</t>
  </si>
  <si>
    <t># Horas de edición ejecutadas / Capacidad instalada total de edición</t>
  </si>
  <si>
    <t>Meta anual</t>
  </si>
  <si>
    <t>PROCESO: Gestión Administrativa y financiera</t>
  </si>
  <si>
    <t>Medir el porcentaje de ejecución presupuestal de ingresos</t>
  </si>
  <si>
    <t>Medir el porcentaje de ejecución presupuestal de  egresos</t>
  </si>
  <si>
    <t xml:space="preserve">Ejecución presupuestal de ingresos </t>
  </si>
  <si>
    <t>Ejecución presupuestal de egresos</t>
  </si>
  <si>
    <t>Contratos que cumplen requisitos de legalización  /  Contratos revisados</t>
  </si>
  <si>
    <t>Atender y tramitar los diferentes contratos que se originen en la operación del Canal.</t>
  </si>
  <si>
    <t xml:space="preserve"># Actas de comité de contratación elaboradas / # de comités de contratación realizados </t>
  </si>
  <si>
    <t># de solicitudes de procesos de selección solicitados / # De pliegos elaborados</t>
  </si>
  <si>
    <t># de procedimientos atendidos a tiempo / # Demandas interpuestas</t>
  </si>
  <si>
    <t>PROCESO: Gestión Humana</t>
  </si>
  <si>
    <t>Operación capacidad instalada de producción</t>
  </si>
  <si>
    <t>Operación capacidad instalada de Postproducción</t>
  </si>
  <si>
    <t>RESPONSABLE: Gerente</t>
  </si>
  <si>
    <t>RESPONSABLE: Director Producción</t>
  </si>
  <si>
    <t xml:space="preserve">RESPONSABLE: Jefe control interno </t>
  </si>
  <si>
    <t>RESPONSABLE: SECRETARIA GENERAL</t>
  </si>
  <si>
    <t>RESPONSABLE: Jefe de Gestión Humana.</t>
  </si>
  <si>
    <t>DIMENSIÓN 1: Creemos en la cultura ciudadana</t>
  </si>
  <si>
    <t>RETO</t>
  </si>
  <si>
    <t>Cumplimiento en el desarrollo del plan de trabajo de la OCI</t>
  </si>
  <si>
    <t>Actividades Programadas/actividades Terminadas</t>
  </si>
  <si>
    <t>DIMENSIÓN PLAN DE DESARROLLO ALCALDÍA DE MEDELLÍN</t>
  </si>
  <si>
    <t>RESPONSABLE: Dirección de Planeación</t>
  </si>
  <si>
    <t xml:space="preserve"> </t>
  </si>
  <si>
    <t>DIMENSIÓN</t>
  </si>
  <si>
    <t>Posicionar el canal parque 
con diferentes eventos realizados</t>
  </si>
  <si>
    <t>Operar por las horas exigidas por la ANTV el sistema Closed Caption a los programas del canal.</t>
  </si>
  <si>
    <t>Adquisición de equipos para realizar la actualización tecnológica requerida y estar a la vanguardia de la tecnología del sector.</t>
  </si>
  <si>
    <t>Utilidad operacional</t>
  </si>
  <si>
    <t>Generar una utilidad operacional igual superior al 0%</t>
  </si>
  <si>
    <t>Cumplimiento del plan de capacitación</t>
  </si>
  <si>
    <t>Medir las actividades del Plan de formación y capacitación</t>
  </si>
  <si>
    <t>Cumplimiento del Plan de Bienestar Laboral</t>
  </si>
  <si>
    <t>Medir las actividades de bienestar laboral.</t>
  </si>
  <si>
    <t>Jefe de Gestión Humana</t>
  </si>
  <si>
    <t>Rendir ante la comunidad y el público general interesado la información de las diferentes acciones y manejos que se han realizado de la entidad.</t>
  </si>
  <si>
    <t xml:space="preserve">Realizar alianzas estratégicas con la Alcaldía y sus entes descentralizados para temas de comunicación a través de la Agencia y Central de Medios de Telemedellín. </t>
  </si>
  <si>
    <t>Cumplir indicador "% de tiempo al aire de la señal satelital".</t>
  </si>
  <si>
    <t>Realización de comité de contratación</t>
  </si>
  <si>
    <t>OBJETIVO ESTRATÉGICO</t>
  </si>
  <si>
    <t xml:space="preserve">OBJETIVO ESTRATÉGICO </t>
  </si>
  <si>
    <t xml:space="preserve">Elevar la capacidad de innovación, calidad técnica y audiovisual en la producción, programación y distribución de los contenidos a través de las distintas plataformas. </t>
  </si>
  <si>
    <t>Implementación y seguimiento del MIPG</t>
  </si>
  <si>
    <t>Porcentaje alcanzado de la meta</t>
  </si>
  <si>
    <t>Identificar el flujo de visitantes en el Tour Telemedellín</t>
  </si>
  <si>
    <t>PLAN DE DESARROLLO ALCALDÍA DE MEDELLÍN 2020-2023 "MEDELLÍN FUTURO"
RELACIÓN TELEMEDELLÍN</t>
  </si>
  <si>
    <t>5. Gobernanza y Gobernabilidad</t>
  </si>
  <si>
    <t>5.6 Comunicaciones</t>
  </si>
  <si>
    <t>Gobernanza y gestión estratégica de las comunicaciones</t>
  </si>
  <si>
    <t>Prevención del daño antijurídico</t>
  </si>
  <si>
    <t xml:space="preserve">Crear estrategias y  desarrollar herramientas para fomentar la cultura de prevención en el Canal </t>
  </si>
  <si>
    <t># de estrategias o herramientas ejecutadas / # estrategias planeadas</t>
  </si>
  <si>
    <t>Ejecución comité de conciliación</t>
  </si>
  <si>
    <t>Realización de comité de conciliación</t>
  </si>
  <si>
    <t xml:space="preserve"># Actas de comité de conciliación elaboradas / # de comités de contratación realizados </t>
  </si>
  <si>
    <t>Aquí te ves</t>
  </si>
  <si>
    <t>Horas estreno sistema informativo</t>
  </si>
  <si>
    <t>Emitir horas del sistema informativo</t>
  </si>
  <si>
    <t>Sumatoria de horas de estreno del sistema informativo de 06:00 a 23:59</t>
  </si>
  <si>
    <t>Rating promedio del sistema informativo</t>
  </si>
  <si>
    <t>Medir por medio de IBOPE el rating alcanzado por Telemedellín</t>
  </si>
  <si>
    <t>Promedio de las 20 emisiones más vistas del sistema informativo en Antioquia</t>
  </si>
  <si>
    <t>Horas emitidas de programas de entretenimiento</t>
  </si>
  <si>
    <t>Sumatoria de horas en parrilla de los programas agrupados en el componente entretenimiento de 06:00 a 23:59</t>
  </si>
  <si>
    <t>Emitir horas de entretenimiento</t>
  </si>
  <si>
    <t>Rating promedio de programas de entretenimiento</t>
  </si>
  <si>
    <t>Promedio de las 20 emisiones más vistas de programas de entretenimiento en Antioquia</t>
  </si>
  <si>
    <t>Horas emitidas de programas de cultura</t>
  </si>
  <si>
    <t>Emitir horas de cultura</t>
  </si>
  <si>
    <t>Sumatoria horas en parrilla de los programas agrupados en el componente Cultura de 06:00 a 23:59</t>
  </si>
  <si>
    <t>Rating promedio de programas culturales y las transmisiones especiales</t>
  </si>
  <si>
    <t>Promedio de las 20 emisiones más vistas de programas de Cultura en Antioquia</t>
  </si>
  <si>
    <t>Horas emitidas de programas de acompañamiento en formación</t>
  </si>
  <si>
    <t>Emitir horas de acompañamiento en formación</t>
  </si>
  <si>
    <t>Rating promedio de programas de acompañamiento en formación</t>
  </si>
  <si>
    <t>Promedio de las 20 emisiones más vistas de programas de acompañamiento en formación en Antioquia</t>
  </si>
  <si>
    <t>Horas emitidas de comunicación pública</t>
  </si>
  <si>
    <t>Emitir horas de comunicación pública</t>
  </si>
  <si>
    <t>Sumatoria horas en parrilla de los programas agrupados en el componente de Comunicación Pública de 06:00 a 23:59</t>
  </si>
  <si>
    <t>Rating promedio de programas de comunicación pública</t>
  </si>
  <si>
    <t>Promedio de las 20 emisiones más vistas comunicación pública en Antioquia</t>
  </si>
  <si>
    <t>Horas con Closed Caption</t>
  </si>
  <si>
    <t>Visitantes Facebook</t>
  </si>
  <si>
    <t>Sumatoria de número de visitantes por año</t>
  </si>
  <si>
    <t>Seguidores Facebook</t>
  </si>
  <si>
    <t>Identificar el flujo de visitantes en Facebook</t>
  </si>
  <si>
    <t>Identificar la cantidad de seguidores  en Facebook</t>
  </si>
  <si>
    <t>Número de seguidores al finalizar el año</t>
  </si>
  <si>
    <t>Visitantes Twitter</t>
  </si>
  <si>
    <t>Identificar el flujo de visitantes en Twitter</t>
  </si>
  <si>
    <t>Seguidores Twitter</t>
  </si>
  <si>
    <t>Identificar la cantidad de seguidores  en Twitter</t>
  </si>
  <si>
    <t>Visitantes Instagram</t>
  </si>
  <si>
    <t>Seguidores Instagram</t>
  </si>
  <si>
    <t>Identificar el flujo de visitantes en Instagram</t>
  </si>
  <si>
    <t>Identificar la cantidad de seguidores  en Instagram</t>
  </si>
  <si>
    <t>Visualizaciones contenidos en YouTube</t>
  </si>
  <si>
    <t>Sumatoria número de visualizaciones al año</t>
  </si>
  <si>
    <t>Suscriptores YouTube</t>
  </si>
  <si>
    <t>Número de suscriptores al finalizar el año</t>
  </si>
  <si>
    <t>Identificar el flujo de los contenidos en You Tube</t>
  </si>
  <si>
    <t>Visitantes página web</t>
  </si>
  <si>
    <t>Sumatoria número de visitantes al año</t>
  </si>
  <si>
    <t>Identificar por medio de Google analytics los visitantes de la página web</t>
  </si>
  <si>
    <t>Ingresos por redes sociales</t>
  </si>
  <si>
    <t>Sumatoria de ingresos facturados al final del año por reproducción de contenidos digitales de Telemedellín</t>
  </si>
  <si>
    <t>Identificar los ingresos percibidos por las redes sociales del canal</t>
  </si>
  <si>
    <t>Telemedellín a un clic</t>
  </si>
  <si>
    <t>LÍNEA ESTRATÉGICA</t>
  </si>
  <si>
    <t>Sumatoria de ingresos efectivos al presupuesto de cada vigencia</t>
  </si>
  <si>
    <t>Cuantificar el valor de los ingresos que genere la Unidad de Negocios</t>
  </si>
  <si>
    <t>Utilidad operacional de la Unidad de Negocios</t>
  </si>
  <si>
    <t>Medir el valor de la utilidad operacional en la Unidad de Negocios</t>
  </si>
  <si>
    <t>Margen operacional de la Agencia y Central de Medios</t>
  </si>
  <si>
    <t>Porcentaje de clientes satisfechos</t>
  </si>
  <si>
    <t>Identificar el porcentaje de clientes de comercialización satisfechos.</t>
  </si>
  <si>
    <t>Ingresos por alquiler de espacios para eventos</t>
  </si>
  <si>
    <t>Sumatoria de ingresos efectivos al presupuesto por alquiler del salón 3A, estudios y parque</t>
  </si>
  <si>
    <t>Ingresos por alquiler de espacios operativos y comerciales</t>
  </si>
  <si>
    <t>Unidad de Negocios</t>
  </si>
  <si>
    <t>Número de oyentes</t>
  </si>
  <si>
    <t>Sumatoria de oyentes de Telemedellín Radio</t>
  </si>
  <si>
    <t>Horas de programación Telemedellín Radio</t>
  </si>
  <si>
    <t>Sumatoria de horas al aire de programación propia y de cesionarios</t>
  </si>
  <si>
    <t>Emitir horas de programación de Radio</t>
  </si>
  <si>
    <t>Identificar el flujo de oyentes</t>
  </si>
  <si>
    <t>Actualización tecnológica</t>
  </si>
  <si>
    <t>Informe de presupuesto del respectivo rubro – Dirección Administrativa y Financiera</t>
  </si>
  <si>
    <t>Señal de Telemedellín en el satélite</t>
  </si>
  <si>
    <t>Sumatoria de horas al aíre en el satélite</t>
  </si>
  <si>
    <t>Número de visitantes al Tour Telemedellín</t>
  </si>
  <si>
    <t>Sumatoria de visitantes anuales al Tour Telemedellín</t>
  </si>
  <si>
    <t>Número de eventos realizados en el parque</t>
  </si>
  <si>
    <t>Sumatoria de eventos realizados en el parque</t>
  </si>
  <si>
    <t>Ingresos ejecutados / Ingresos aprobados</t>
  </si>
  <si>
    <t>Egresos ejecutados / Egresos aprobados</t>
  </si>
  <si>
    <t>Gestión Telemedellín</t>
  </si>
  <si>
    <t>Acuerdo de Gestión</t>
  </si>
  <si>
    <t>Aquí te escuchas</t>
  </si>
  <si>
    <t>Desarrollo Tecnológico</t>
  </si>
  <si>
    <t>Aquí nos encontramos</t>
  </si>
  <si>
    <t># de capacitaciones ejecutadas / # de capacitaciones programadas</t>
  </si>
  <si>
    <t># de actividades del plan de bienestar laboral ejecutadas / # de actividades del plan de bienestar laboral programadas</t>
  </si>
  <si>
    <t># de actividades del plan de seguridad y salud en el trabajo ejecutadas / # de actividades del plan de seguridad y salud en el trabajo programadas</t>
  </si>
  <si>
    <t>Cumplimiento del plan de seguridad y salud en el trabajo</t>
  </si>
  <si>
    <t>Seguimiento al Sistema de Gestión de Seguridad y salud en el trabajo.</t>
  </si>
  <si>
    <t>Acuerdos de gestión</t>
  </si>
  <si>
    <t>Porcentaje de PQRS respondidas a tiempo</t>
  </si>
  <si>
    <t># de PQRS respondidas a tiempo y completa / # PQRS recibidas</t>
  </si>
  <si>
    <t>Darle una repuesta oportuna y clara a los usuarios de esta comunicación, en el lapso de tiempo establecido</t>
  </si>
  <si>
    <t>Acuerdos de Gestión</t>
  </si>
  <si>
    <t>Realizar todas las actividades programadas en el plan para el año</t>
  </si>
  <si>
    <t>Informe de gestión</t>
  </si>
  <si>
    <t>Cantidad de informes de gestión presentados a la ciudadanía</t>
  </si>
  <si>
    <t>Procesos actualizados</t>
  </si>
  <si>
    <t>Cantidad de procesos actualizados / cantidad de procesos del canal x 100%</t>
  </si>
  <si>
    <t>Avance implementación MIPG</t>
  </si>
  <si>
    <t>Implementaciones ejecutadas / Implementaciones proyectadas X 100%</t>
  </si>
  <si>
    <t xml:space="preserve">Evaluación FURAG </t>
  </si>
  <si>
    <t>Calificación institucional en el FURAG</t>
  </si>
  <si>
    <t>LÍNEA ESTRATÉGICAS</t>
  </si>
  <si>
    <t>*LÍNEA ESTRATÉGICA 1: AQUÍ TE VES</t>
  </si>
  <si>
    <t>*LÍNEA ESTRATÉGICA 2: TELEMEDELLÍN A UN CLIC</t>
  </si>
  <si>
    <t>*LÍNEA ESTRATÉGICA 4: AQUÍ TE ESCUCHAS</t>
  </si>
  <si>
    <t>*LÍNEA ESTRATÉGICA 5: DESARROLLO TECNOLÓGICO</t>
  </si>
  <si>
    <t>*LÍNEA ESTRATÉGICA 3: UNIDAD DE NEGOCIOS</t>
  </si>
  <si>
    <t>*LÍNEA ESTRATÉGICA 7:GESTIÓN TELEMEDELLÍN</t>
  </si>
  <si>
    <t>CÓDIGO: FT-PE-GE-02
VERSIÓN: 05
FECHA: 01/03/2021</t>
  </si>
  <si>
    <t>PONDERACIÓN PLAN DE ACCIÓN</t>
  </si>
  <si>
    <t>PONDERACIÓN PARCIAL</t>
  </si>
  <si>
    <t>Recaudar ingresos que genere el alquiler de espacios para eventos</t>
  </si>
  <si>
    <t>PONDERACIÓN PLAN DE DESARROLLO</t>
  </si>
  <si>
    <t>ELABORACIÓN Y SEGUIMIENTO DEL PLAN DE ACCIÓN</t>
  </si>
  <si>
    <t>Clientes satisfechos / Clientes encuestados</t>
  </si>
  <si>
    <t>Ingresos operacionales – costos - gastos</t>
  </si>
  <si>
    <t>Interacciones Facebook</t>
  </si>
  <si>
    <t>Identificar las interacciones en Facebook</t>
  </si>
  <si>
    <t>Sumatoria de comentarios, me gusta y compartidos</t>
  </si>
  <si>
    <t>Alcance Facebook</t>
  </si>
  <si>
    <t>Identificar el alcance en Facebook</t>
  </si>
  <si>
    <t>Número total de personas que visualizan el contenido</t>
  </si>
  <si>
    <t>Menciones Twitter</t>
  </si>
  <si>
    <t>Identificar las menciones con base a las publicaciones del Canal</t>
  </si>
  <si>
    <t>Interacciones Twitter</t>
  </si>
  <si>
    <t>Identificar las interacciones en Twitter</t>
  </si>
  <si>
    <t>Sumatoria de like, retweets, clics en el enlace y respuestas</t>
  </si>
  <si>
    <t>Impresiones Instagram</t>
  </si>
  <si>
    <t>Identificar las impresiones en Instagram</t>
  </si>
  <si>
    <t>Número de veces que el usuario ha visto nuestro contenido</t>
  </si>
  <si>
    <t>Alcance Instagram</t>
  </si>
  <si>
    <t>Identificar el alcance en Instagram</t>
  </si>
  <si>
    <t>Número de impresiones al finalizar el año</t>
  </si>
  <si>
    <t>Sumatoria número de visualizaciones al año en el Programas Telemedellín</t>
  </si>
  <si>
    <t>Obtener una alta calificación en el Formulario Único (FURAG)</t>
  </si>
  <si>
    <t>Sumatoria horas en parrilla de los programas agrupados en el componente acompañamiento en formación de 06:00 a 23:59</t>
  </si>
  <si>
    <t>Sumatoria de horas emitidas con sistema Closed Caption</t>
  </si>
  <si>
    <t>Número de veces que el usuario interactúa y utiliza el @Telemedellín</t>
  </si>
  <si>
    <t>Identificar la cantidad de suscriptores  en You Tube</t>
  </si>
  <si>
    <t>Impresiones YouTube Telemedellín</t>
  </si>
  <si>
    <t>Identificar la cantidad de impresiones  en YouTube Telemedellín</t>
  </si>
  <si>
    <t>Visualizaciones contenidos en YouTube Programas Telemedellín</t>
  </si>
  <si>
    <t>Identificar el flujo de los contenidos en YouTube Programas Telemedellín</t>
  </si>
  <si>
    <t>Suscriptores YouTube Programas Telemedellín</t>
  </si>
  <si>
    <t>Identificar la cantidad de suscriptores  en YouTube Programas Telemedellín</t>
  </si>
  <si>
    <t>Impresiones YouTube Programas Telemedellín</t>
  </si>
  <si>
    <t>Identificar la cantidad de impresiones  en YouTube  Programas Telemedellín</t>
  </si>
  <si>
    <t>Director Administrativo y Financiero</t>
  </si>
  <si>
    <t>AÑO:  2022</t>
  </si>
  <si>
    <t>Ingresos por transferencia</t>
  </si>
  <si>
    <t>Gestionar recursos por medio de transferencias para inversión de Telemedellín</t>
  </si>
  <si>
    <t>ANÁLISIS</t>
  </si>
  <si>
    <t>Sumatoria de transferencias recibidas</t>
  </si>
  <si>
    <t>Plan Anticorrupción</t>
  </si>
  <si>
    <t>Seguimiento al plan de anticorrupción de Telemedellín</t>
  </si>
  <si>
    <t>Actividades del plan anticorrupción ejecutadas / Actividades proyectadas</t>
  </si>
  <si>
    <t>Director de Contenidos y Distribución</t>
  </si>
  <si>
    <t>RESPONSABLE: Director Contenidos y Distribución</t>
  </si>
  <si>
    <t>Contenidos específicos</t>
  </si>
  <si>
    <t>Realizar otro tipo de productos audiovisuales</t>
  </si>
  <si>
    <t>Acuerdo de gestión</t>
  </si>
  <si>
    <t>PLANEACIÓN ESTRATÉGICA TELEMEDELLÍN 2022</t>
  </si>
  <si>
    <t>*LÍNEA ESTRATÉGICA 6: AQUÍ NOS ENCONTRAMOS</t>
  </si>
  <si>
    <t>PROCESO: Gestión Relaciones Corporativas</t>
  </si>
  <si>
    <t>RESPONSABLE: Directora Relaciones Corporativas</t>
  </si>
  <si>
    <t>PROCESO: Gestión Contenidos y Distribución</t>
  </si>
  <si>
    <t>Directora de Agencia TM</t>
  </si>
  <si>
    <t>RESPONSABLE: Directora Agencia Tm</t>
  </si>
  <si>
    <t>PROCESO: Gestión Agencia Tm</t>
  </si>
  <si>
    <t>Venta de productos audiovisuales</t>
  </si>
  <si>
    <t>Venta de pauta</t>
  </si>
  <si>
    <t>Recaudar ingresos por medio de venta de productos audiovisuales</t>
  </si>
  <si>
    <t>Sumatoria de ingresos por venta de productos audiovisuales</t>
  </si>
  <si>
    <t>Recaudar ingresos por medio de venta de pauta</t>
  </si>
  <si>
    <t>Sumatoria de ingresos por venta de pauta</t>
  </si>
  <si>
    <t>Recaudar ingresos que genere el alquiler de arrendamiento de los contenedores y padre amaya</t>
  </si>
  <si>
    <t>Sumatoria de ingresos efectivos al presupuesto por canones de alquiler de contenedores y Padre Amaya</t>
  </si>
  <si>
    <t>Realizar 1 drama y 2 documentales</t>
  </si>
  <si>
    <t>Elaboración de contenidos</t>
  </si>
  <si>
    <t>Identificar la cantidad de contenidos elaborados en diferentes plataformas</t>
  </si>
  <si>
    <t>Sumatoria de contenidos elaborados en diferentes plataformas</t>
  </si>
  <si>
    <t>Metaverso de contenidos</t>
  </si>
  <si>
    <t>Modelo de contenidos</t>
  </si>
  <si>
    <t>Concentración audiovisual</t>
  </si>
  <si>
    <t>Proyecto de Telemedellín como lugar de concentración de la industria audiovisual y de otras plataformas</t>
  </si>
  <si>
    <t>Establecer documento con directrices para la integración de los contenidos en el Metaverso</t>
  </si>
  <si>
    <t>Establecer un modelo para la optimización de proceso en la elaboración de contenidos</t>
  </si>
  <si>
    <t>Documento de metaverso</t>
  </si>
  <si>
    <t>Proyecto de concentración audiovisual</t>
  </si>
  <si>
    <t>CRM Agencia Tm</t>
  </si>
  <si>
    <t>Consecución y puesta en Marcha para establecimiento
de un CMR para los clientes de Telemedellín</t>
  </si>
  <si>
    <t>CRM implementado</t>
  </si>
  <si>
    <t>Nuevo modelo de producción</t>
  </si>
  <si>
    <t>Logística integral</t>
  </si>
  <si>
    <t>Establecimiento de nuevo modelo ágil de producción</t>
  </si>
  <si>
    <t>Coordinación del proceso de logística para Telemedellín</t>
  </si>
  <si>
    <t>Modelo de producción creado</t>
  </si>
  <si>
    <t>Logística creada</t>
  </si>
  <si>
    <t>Ingresos por Unidad de Negocios</t>
  </si>
  <si>
    <t>Planta de cargos</t>
  </si>
  <si>
    <t>Revisión y cambios de ser necesario en Planta de cargos de Telemedellín</t>
  </si>
  <si>
    <t>Revisión de planta de cargos</t>
  </si>
  <si>
    <t>Escala salarial</t>
  </si>
  <si>
    <t>Establecer escala salarial para contratistas y colaboradores temporales para Telemedellín</t>
  </si>
  <si>
    <t>Creación escala salarial</t>
  </si>
  <si>
    <t>Manual de funciones</t>
  </si>
  <si>
    <t>Realización y socialización del manual de funciones para contratistas, colaboradores temporales para Telemedellín</t>
  </si>
  <si>
    <t>Manual de funciones contratistas y colaboradores</t>
  </si>
  <si>
    <t>Fondo de empleados</t>
  </si>
  <si>
    <t>Revisión y elaboración de proyecto para establecer Fondo de empleados para Planta de cargos de Telemedellín</t>
  </si>
  <si>
    <t>Proyecto fondo de empleados</t>
  </si>
  <si>
    <t>Software nómina</t>
  </si>
  <si>
    <t>Consolidación de módulo de nómina para planta de cargos de Telemedellín</t>
  </si>
  <si>
    <t>Implementación software nómina</t>
  </si>
  <si>
    <t>RESPONSABLE: Director Tecnología e Innovación</t>
  </si>
  <si>
    <t>Director Tecnología e Innovación</t>
  </si>
  <si>
    <t>Licencia operador de televisión</t>
  </si>
  <si>
    <t>Revisión del tema de licencia de operador de televisión y actualización en caso de ser considerado necesario.</t>
  </si>
  <si>
    <t>Licencia operador de televisión recibida</t>
  </si>
  <si>
    <t>Transformación digital</t>
  </si>
  <si>
    <t>Cumplimiento cronograma Transformación digital</t>
  </si>
  <si>
    <t># de proyectos ejecutados/ # proyectos programados</t>
  </si>
  <si>
    <t>Gobierno digital</t>
  </si>
  <si>
    <t>Cumplimiento plan de gobierno digital</t>
  </si>
  <si>
    <t>Flujo de caja</t>
  </si>
  <si>
    <t>Mantener un flujo de caja promedio mensual para Telemedellín</t>
  </si>
  <si>
    <t>Informe financiero sobre flujo de caja</t>
  </si>
  <si>
    <t>Tablas de retención</t>
  </si>
  <si>
    <t>Actualización de tablas de retenciones del archivo documental de Telemedellín</t>
  </si>
  <si>
    <t xml:space="preserve"> Actualización de tablas de retención</t>
  </si>
  <si>
    <t>Modelo de costos</t>
  </si>
  <si>
    <t>Evaluación del modelo actual de costos</t>
  </si>
  <si>
    <t>Actualizar modelo de costos</t>
  </si>
  <si>
    <t>Cambio de imagen</t>
  </si>
  <si>
    <t>Cambio de imagen Insight de Telemedellín</t>
  </si>
  <si>
    <t>Cambio de imagen institucional</t>
  </si>
  <si>
    <t>Fidelización</t>
  </si>
  <si>
    <t>Informe de grado de Fidelización de los clientes de Telemedellín</t>
  </si>
  <si>
    <t>Informe presentado</t>
  </si>
  <si>
    <t>Comunicados y boletines</t>
  </si>
  <si>
    <t>Cantidad de comunicados y boletines</t>
  </si>
  <si>
    <t>Telemedellín 25 años</t>
  </si>
  <si>
    <t>Ejecución de celebración de los 25 años de Telemedellín</t>
  </si>
  <si>
    <t>Celebración ejecutada</t>
  </si>
  <si>
    <t>Auditorías control interno</t>
  </si>
  <si>
    <t>Elaboración y entrega de informes, de auditorías
requeridas por el sistema de Control Interno a
Telemedellín</t>
  </si>
  <si>
    <t># de auditorías realizadas</t>
  </si>
  <si>
    <t>Mapa de riesgos</t>
  </si>
  <si>
    <t>Revisión y actualización de los mapas de riesgos de Telemedellín</t>
  </si>
  <si>
    <t># de mapas de riesgos revisados/ # de mapas de riesgos existentes</t>
  </si>
  <si>
    <t>Digitalización contractual</t>
  </si>
  <si>
    <t>Manual de contratación</t>
  </si>
  <si>
    <t>Establecimiento de documentos requeridos digitales para los expedientes contractuales</t>
  </si>
  <si>
    <t>Actualización del manual de Contratación de Telemedellín</t>
  </si>
  <si>
    <t>Manual de contratación actualizado</t>
  </si>
  <si>
    <t>AÑO: 2022</t>
  </si>
  <si>
    <t>PROCESO: Gestión Tecnología e Innovación</t>
  </si>
  <si>
    <t>Directora de Relaciones Corporativas</t>
  </si>
  <si>
    <t>Elaboración oportuna de
boletines de prensa y comunicados externos</t>
  </si>
  <si>
    <t>Secretaria General</t>
  </si>
  <si>
    <t>Director de Planeación</t>
  </si>
  <si>
    <t xml:space="preserve">Medición de cumplimiento de la implementación de Gobierno Digital </t>
  </si>
  <si>
    <t>OBJETIVOS ESTRATÉGICOS TELEMEDELLÍN 2020-2023</t>
  </si>
  <si>
    <t>No ha habido ninguna dificultad con la señal satelital</t>
  </si>
  <si>
    <t>La ejecución del proyecto de transformación digital se viene desarrollando sin  novedad</t>
  </si>
  <si>
    <t>Se continúa dando aplicación a la versión 2 del MANUAL DE DEFENSA JURÍDICA Y POLÍTICAS DE PREVENCIÓN DEL DAÑO ANTIJURÍDICO</t>
  </si>
  <si>
    <t>Análisis 1° Trimestre</t>
  </si>
  <si>
    <t>Se realizan las auditorías planeadas desde el área de control interno para este trimestre a satisfacción.</t>
  </si>
  <si>
    <t>Se cumplieron las actividades programadas en el 1 trimestre  del plan de trabajo.</t>
  </si>
  <si>
    <t>Se realiza el análisis inicial sobre los procesos con los riesgos más altos en la matriz para ser programados para las auditorías.</t>
  </si>
  <si>
    <t>No se han presentado procesos judiciales nuevos, en tal sentido se continúa dando trámite a los 3 procesos en curso desde vigencias anteriores, a saber: REPARACION DIRECTA, se presentaron alegatos de conclusion posterior a la audiencia probatoria, NULIDAD Y RESTABLECIMIENTO DEL DERECHO, en inicio de segunda instancia con sentencia a favor de Telemedellín en primera instancia, y ACCION DE REPETICIÓN, sentencia en contra de TELEMEDELLÌN  a la espera de liquidación de costas de parte del Tribunal Administrativo de Antioquia.</t>
  </si>
  <si>
    <t>Durante el periodo se ejecutaron algunos proyectos de renovación tecnoilogica.</t>
  </si>
  <si>
    <t>Realizar la actualiación de los procesos de Telemedellín</t>
  </si>
  <si>
    <t>RESPONSABLE: Directora Administrativa y Financiera</t>
  </si>
  <si>
    <t>los contenidos que hacen parte de esta categoría disminuyeron para 2022 lo que generó la disminución de horas, debido a esto la meta pactada con los promedios de 2020 y 2021 no se lograron cumplir.</t>
  </si>
  <si>
    <t>Produjimos contenidos como TM Sports Fittness, documentales para red tal y otros contenidos pregrabados por temporada que nos permitieron tener un catálogo interesante para los momentos en que haya poco personal de realización</t>
  </si>
  <si>
    <t>Logramos la elaboración del LACREAM, laboratorio de creación con la Alianza MAICC y TM, donde tuvimos diferentes sesiones para crear un contanido transmedia colaborativo con diferentes medios de la ciudad y poder potenciar la alianza,</t>
  </si>
  <si>
    <t>Se dejó lista la preproducción de La Playa de los olvidados para elrodaje en 2023 y se rodó la serie documental B de Volumen para finalizar en 2023. Por otro lado se producjeron los documentales A Orillas del Río y una versión corta de Luis Días el Origen, además se estrenó MedeInk, otro documental pertenenciente a la línea de Cultura TM</t>
  </si>
  <si>
    <t>Debido a los nuevos contenidos que se han ido implementado en redes sociales, además de la difusión por parte de los talentos del canal, los visitantes en Facebook han aumentado y se cumple por encima de lo esperado para el cuatro trimestre de 2022 y la meta anual.</t>
  </si>
  <si>
    <t>Gracias a los nuevos formatos implementados, el respeto y atención al ciudadano, la fanpage de Telemedellín pudo llegar al número esperado de seguidores para el cuarto trimestre de 2022 y la meta anual.</t>
  </si>
  <si>
    <t>Gracias a una estrategia efectiva para generar engagement, la meta de interacciones (comentarios, contenidos compartidos y ‘Me gusta') en Facebook se cumple para el cuarto trimestre de 2022 y la meta anual.</t>
  </si>
  <si>
    <t>Gracias a un efectiva estrategia, donde se crea comunidad y se distribuyen contenidos de forma efectiva, se cumple la meta para el cuarto trimestre de 2022 y las cifra anual.</t>
  </si>
  <si>
    <t>Debido a la cantidad y calidad de los contenidos publicados durante este el cuarto trimestre de 2022, los visitantes en Twitter aumentaron y se cumplió la meta esperada.</t>
  </si>
  <si>
    <t>Gracias a la estrategia de contenidos implementada en Twitter, en la cual se aumentó el volumen de publicaciones, se logra llegar a un 0,97 % de la meta esperada para el cuatro trimestre del 2022, llegando al 99 % de la meta anual.</t>
  </si>
  <si>
    <t>Debido a la estrategia donde el protagonista es el televidente, la alianza con los MAICC el cubrimiento especial del fallecimiento de Darío Gómez y la publicación oportuna de las noticias de interés público, las menciones en Twitter aumentaron, superando la meta esperada para el cuarto trimestre de 2022 y la meta anual.</t>
  </si>
  <si>
    <t>Gracias a la estrategia donde el protagonista es el televidente, la alianza con los MAICC el cubrimiento especial del fallecimiento de Darío Gómez y la publicación oportuna de las noticias de interés público, las interacciones en Twitter aumentaron, superando la meta esperada para el cuarto trimestre de 2022 y la meta anual.</t>
  </si>
  <si>
    <t>Debido al incremento de contenidos (Videos, noticias, reels, historias), los visitantes a nuestra cuenta de Instagram aumentaron, logrando la meta del cuarto trimestre de 2022, llegando así al 165 %.</t>
  </si>
  <si>
    <t>Gracias al aumento de contenidos y su alta calidad, la meta de seguidores para el cuarto trimestre de 2022 se cumple, llegando a 107 %.</t>
  </si>
  <si>
    <t>Debido al aumento de contenidos, al cubrimiento especial de la muerte de Darío Gómez y la publicación de noticias, la meta de impresiones para el cuarto trimestre de 2022 en Instagram se cumplió, llegando a 169 %.</t>
  </si>
  <si>
    <t>Debido al aumento de contenidos, la meta de alcance para el cuarto trimestre de 2022 en Instagram se cumplió, llegando a 105 %.</t>
  </si>
  <si>
    <t>El aumento de contenidos, la calidad, los cambios en la titulación para mejorar el SEO y las transmisiones e informes especiales de noticias de ciudad, ayudaron a que la meta para el cuarto trimestre de 2022 y la meta anual en visualizaciones del canal de YouTube de Noticias Telemedellín se cumpliera, llegando a un 273 %.</t>
  </si>
  <si>
    <t>Gracias al aumento de publicaciones y la calidad de las mismas, los suscriptores en el canal de YouTube de Programas Telemdellín para el cuarto trimestre de 2022 y la meta anual se cumplen, llegando a 265 %.</t>
  </si>
  <si>
    <t>Gracias al mejoramiento del SEO, la calidad y el aumento de los contenidos, además del cubrimiento especial de hechos noticiosos de ciudad, el número de impresiones en el canal de YouTube de Noticias Telemedellín para el cuarto trimestre de 2022 de cumplió, llegando al 228 %.</t>
  </si>
  <si>
    <t>Gracias a la calidad de los contenidos y los cambios en la titulación para mejorar el SEO, las visualizaciones en el canal de YouTube de Programas Telemdellín para el cuarto trimestre de 2022 y la meta anual se cumplen, llegando a 231 %.</t>
  </si>
  <si>
    <t>Debido al aumento de publicaciones en el canal de YouTube de Programas Telemedellín, la cantidad de suscriptores se cumple con respecto a la meta para el cuarto trimestre de 2022 y la meta anual, llegando a 262 %.</t>
  </si>
  <si>
    <t>Gracias al mejoramiento del SEO, el número de impresiones en el canal de YouTube de Programas Telemedellín se cumple para el cuarto trimestre y la meta anual.</t>
  </si>
  <si>
    <t>Aunque se aumentaron los contenidos, se mejoró el SEO y se aumnetó el personal en el área de Noticias Telemdellín en digital, este indicador quedó por debajo de lo esperado para la meta del cuarto trimestre de 2022.</t>
  </si>
  <si>
    <t>Gracias al aumento de contenidos (videos, notas e imágenes), el cubrimiento especial de la muerte de Darío Gómez y otros cubrimientos noticiosos de ciudad, este indicador se cumple por encima de lo esperado para la meta anual.</t>
  </si>
  <si>
    <t>El nuevo software se implementó con éxito y permite que la solicitud de recursos genere una trazabilidad clara entre las solicitudes de recursos y la programación de de los mismos.</t>
  </si>
  <si>
    <t>Los ingresos en este indicador se reflejan únicamente por el alquiler de Padre Amaya.
Se logró firmar convenio para el alquiler de 6 contenedores, de los cuales se empieza a percibir el ingreso a partir del mes de marzo del año 2023, por valor de $4.500.000 pesos mensuales. El contrato fue realizado por 3 años hasta el 15 de Diciembre del año 2025.</t>
  </si>
  <si>
    <t>Firma de contratos de programacón, venta de programas, streaming y alquiler de equipos propios.</t>
  </si>
  <si>
    <t>CRM desarrollado e implementado, se mantiene en actualización.</t>
  </si>
  <si>
    <t>Se logra un 88% de cumplimiento del cronograma de MIPG 2022 que se tenía planteado desde Planeación, logrando la mayoría de actividades.</t>
  </si>
  <si>
    <t>Además de la carrera ocurrida en el mes de junio, Telemedellín celebras sus 25 años con una ceremonia de reconocimiento a 25 personasjes históricos en la trayectoria de Telemedellín.Esta ceremonia contó con la presencia de la gestora social, los concejales de Medellín, y varios directores del conglomerado público. Así mismo se hace un acto para exaltar la labor de quienes cumplen 5,10, 15. 20 y 25 años en el caal, sumado a la fiesta del canal por su cumpleaños. Este día histórico tuvo lugar con transmisión en vivo, presentación de 5 orquestas y presentación del Valet Foclórico de Antioquia. Se adjunta informe en el ARCHIVO #7</t>
  </si>
  <si>
    <t>Se recibió la evaluación del Furag del 2021 en el segundo trimestre</t>
  </si>
  <si>
    <t>Los procesos contractuales informados y entregados a la Secretaría General han sido debidamente digitalizados y publicados en las plataformas así: SECOP II 215, de conformidad con la  la Ley 2195 de 2022 “Por medio de la cual se adoptan medidas en materia de transparencia, prevención y lucha contra la corrupción y se dictan otras disposiciones”, la misma introdujo a través del artículo 53 los incisos 2° y 3° al artículo 13 de la Ley 1150 de 2007, los cuales establecen la obligación, para las entidades públicas con régimen especial de contratación, a que realicen la publicidad de su actividad contractual en el Sistema Electrónico para la Contratación Pública en su versión transaccional, es decir en la plataforma, con una transición a partir del 18 de enero de seis (6) meses, cumplidos para el mes de septiembre,  GESTION TRANSPARENTE Y ADMINDOC 288</t>
  </si>
  <si>
    <t>Al 31 de diciembre Telemedellín cuenta con la versión 5 del Manual de Contratación, la que se encuentra acorde a la normatividad y realidad jurídica del Canal a la fecha, esto es, contratación al 100% por derecho privado y en cumplimiento de las normas generales del derecho público, y especialmente lo señalado en el artículo 95 de la Ley 489 de 1998 y el artículo 55 de la Ley 1341 de 2009.</t>
  </si>
  <si>
    <t>Se cumple a cabalidad el plan de formación</t>
  </si>
  <si>
    <t>Se realizaron todas las actividades planeadas; se reemplazaron algunas actividades para dinamizar a operación.</t>
  </si>
  <si>
    <t>Para el cuarto trimestre del año 2022 se alcanza un porcentaje de cumplimiento del 88%  en el plan de trabajo, teniendo en cuenta que la actividad de rendicion de cuenta a la gerencia, fue para el mes de enero de 2023 dado que el Gerente Juan David Úsaga ingresó a la entidad en el mes de diciembre del año 2022, así mismo el contrato de compra de elementos de protección personal se posterga para el mes de enero del año 2023, se hacen actividades adiciionales como por ejemplo dos simulacros de emergencia, uno avisado y otro no avisado, el seguimiento a acciones correctivas y preventivas, caracterización de la accidentalidad,  acompañamiento a los tres grupos de apoyo, brigada de emergencia, copasst, comite de convivencia laboral, entre otras actividades.</t>
  </si>
  <si>
    <t>Se tiene la información para la implementación; sin embargo, con una planta de 31 personas. No es viable.</t>
  </si>
  <si>
    <t>Se actualiza la planta ante la función pública.</t>
  </si>
  <si>
    <t>Se contrata el estudio; la escala será entregada en la fase 3</t>
  </si>
  <si>
    <t>Se actualiza manual</t>
  </si>
  <si>
    <t>Se realizaron los cambios solicitados</t>
  </si>
  <si>
    <t>Se obtiene una calificación del 100% en la encuesta de percerpción del cliente, donde se evaluaran los comentarios adicionales de estos mismos para mejorar.</t>
  </si>
  <si>
    <t>La ejecución de los ingresos con corte al 31 de diciembre finalizó en un 99,55%</t>
  </si>
  <si>
    <t>La ejecución de los egresos con corte al 31 de diciembre cerró en 90,52%</t>
  </si>
  <si>
    <t>Se procedió con el envío de la actualización de las TRD (tablas de retención documental). En espera de la aprobación por parte del Consejo Departamental de Archivo.</t>
  </si>
  <si>
    <t>Se actualizó el informe de costos para el año 2022. También se realizó depuración para que los centros de costos se ajusten a las necesidades de los proyectos multiplataforma del Canal.</t>
  </si>
  <si>
    <t>El saldo en Bancos de recursos propios a 31 de diciembre fue de $1.286.166.972</t>
  </si>
  <si>
    <t>Valor alcanzado</t>
  </si>
  <si>
    <t>Análisis</t>
  </si>
  <si>
    <t>Se realiza la rendición de cuentas por medio de un programa de Televisión en el cual el Gerente Juan David Úsuga expuso el cumplimiento de las metas y resultados de Telemedellín en el 2022. La rendición se encuentra en el siguiente link: https://www.youtube.com/watch?v=bkkEtKdylgM&amp;t=41s</t>
  </si>
  <si>
    <t>*Se realiza la actualización del inventario de los proceso de las áreas Administrativa, Relaciones Corporativas y Gestión Humana
*Se actualizan procedimientos del área administrativa como caja menor y gestión de tesorería, igualmente se artículan los procedimientos del área de archivo con todos sus componentes.
Se crea desde cero el procedimiento de mercadeo del área de relaciones corporativas.
*Se siguen actualizando los procedimientos que se tenían planteados entre los que están los de cesión de derechos y varios de Relaciones Corporativas
*De los 34 procesos que se tenías pendientes por actualizar en el 2022 se realizó la actualización de 24, logrando un 70% de este listado. Se actualizaron procedimientos de las áreas G. humana, Planeación, Relaciones Corporativas, Administrativa, Tecnología y Contenidos</t>
  </si>
  <si>
    <t>Se diligencia en el mes de marzo 360 preguntas del cuestionario de FURAG, pero que aún no ha arrojado sus respectivos resultados.
Se evidencia un crecimiento importante en la calificación de la entidad al llegar a 73.7% respecto a las otras entidades del grupo par y llegando muy cerca a la meta propuesta.</t>
  </si>
  <si>
    <t>Se ejecutan las actividades de plan anticorrupción según los tiempos de cumplimiento pactados alcanzando un 82% de cumplimiento, por encima de la meta que era el 75%</t>
  </si>
  <si>
    <t>*El valor alcanzado corresponde a las adiciones de los convenios y contratos actuales. Por Ley de Garantías no es posible en este momento realizar convenios.
*La ley de garantias terminó oficialmente el día 19 de junio, afectando negativamente el comportamiento de los ingresos, sin embargo se dearrollaron estrategias para compensar esta restriccion en el segundo semestre del año
*Posterior a ley de garantías se lograron firmar varios contratos gracias a la gestión realizada, permitiendo profundizar la relación comercial con los clientes antiguos y atraer nuevos.
*Durante el último trimestre se logró alcanzar la meta real de $20 mil millones de pesos, en firmas de convenios. Los 25 mil millones fueron meta esperada.</t>
  </si>
  <si>
    <t>Valores enviados por el coordinador de la agencia Telemedellín, según sus informes financieros, en el cual el margen no se logró consolidar para llegar a la meta.</t>
  </si>
  <si>
    <t>Se inició una gran estrategia de alquiler de espacios reforzando el area comercial en esta línea de negocio.</t>
  </si>
  <si>
    <t>Equipo comercial nuevo, en etapa de aprendizaje, permirio aumentar la venta de pauta para el canal.</t>
  </si>
  <si>
    <t>Para el último trimestre del año se evidencia una reducción de horas frente a los demás trimestres y esto sucede principalmente por la salida del noticiero AM el último mes y la disminución del noticiero nocturno (espacio que fue ocupado por el programa del mundial y posterior a esto la novena). Sin embargo y a pesar de esta reducción de horas se logra cumplir el promedio anual proyectado a pprinicipios del 2022.</t>
  </si>
  <si>
    <t>1) las metas fueron proyectadas según valores logrados en 2020 - 2021 (años particulares por situaciones como Pandemia, en esa reapertura económica y comercial, se evidencia como los indices de audiencia disminuyeron en general después de lo logrado en los años mencionados)
2) Desde la dirección de Contenidos y distribución, se viene haciendo un gran esfuerzo para la promoción y uso de la OTT, lo que genera migración de televidentes a usuarios activos en las diferentes plataformas dispuestas por el canal, esto se evidencia en los buenos números que ha tenido los indicadores de digital.</t>
  </si>
  <si>
    <t>Se cumple con la meta proyectada de contenidos de entretenimiento del Canal.</t>
  </si>
  <si>
    <t>El promedio de esta categoría sufre una caida en comparación con el trimeste anterior, esto puede darse por la disminución de contenidos y horas como también por una tendencia  que sufre el canal en general en cuanto al bajo promedio de hogares impactados.
1) las metas fueron proyectadas según valores logrados en 2020 - 2021 (años particulares por situaciones como Pandemia, en esa reapertura económica y comercial, se evidencia como los indices de audiencia disminuyeron en general después de lo logrado en los años mencionados)
2) Desde la dirección de Contenidos y distribución, se viene haciendo un gran esfuerzo para la promoción y uso de la OTT, lo que genera migración de televidentes a usuarios activos en las diferentes plataformas dispuestas por el canal, esto se evidencia en los buenos números que ha tenido los indicadores de digital.</t>
  </si>
  <si>
    <t>Se cumple con la meta proyectada de contenidos de cultura del Canal.</t>
  </si>
  <si>
    <t>Aunque se habla de una tendecia que viene sufriendo el canal en cuanto a la disminución de hogares impactados, en este trimestre se dan uno de los eventos más vistos a nivel canal y reconocidos por la ciudadanía como lo son Feria de Flores, Colombiamoda, Fiesta de libro, eventos que permiten un buen número de hogares conectados aportando al promedio general de esta categoría.
1) las metas fueron proyectadas según valores logrados en 2020 - 2021 (años particulares por situaciones como Pandemia, en esa reapertura económica y comercial, se evidencia como los indices de audiencia disminuyeron en general después de lo logrado en los años mencionados)
2) Desde la dirección de Contenidos y distribución, se viene haciendo un gran esfuerzo para la promoción y uso de la OTT, lo que genera migración de televidentes a usuarios activos en las diferentes plataformas dispuestas por el canal, esto se evidencia en los buenos números que ha tenido los indicadores de digital</t>
  </si>
  <si>
    <t>El bajo promedio de hogares para esta categoría afecta notablemente la meta proyectada en esta categoría, esta es una de las más afectadas de las categoridas medidas, es complejo señalar a qué se debe esta disminución ya que los contenidos que hacen parte de este grupo son los que vienen con el mismo horario y que tienen un público muy definido.
1) las metas fueron proyectadas según valores logrados en 2020 - 2021 (años particulares por situaciones como Pandemia, en esa reapertura económica y comercial, se evidencia como los indices de audiencia disminuyeron en general después de lo logrado en los años mencionados)
2) Desde la dirección de Contenidos y distribución, se viene haciendo un gran esfuerzo para la promoción y uso de la OTT, lo que genera migración de televidentes a usuarios activos en las diferentes plataformas dispuestas por el canal, esto se evidencia en los buenos números que ha tenido los indicadores de digital.</t>
  </si>
  <si>
    <t>Se cumple con la meta proyectada de contenidos de comunicación pública del Canal.</t>
  </si>
  <si>
    <t>Todos estos cambios y ausencias en la parrilla,  como ya se han visto en otras categorías afectan los promedios y para este trimestre no fue la excepción.
Esta categoría junto con la de acompañamiento, son las más bajas en el año generando con esto un promedio de canal muy bajo dentro de las mediciones anuales.
1) las metas fueron proyectadas según valores logrados en 2020 - 2021 (años particulares por situaciones como Pandemia, en esa reapertura económica y comercial, se evidencia como los indices de audiencia disminuyeron en general después de lo logrado en los años mencionados)
2) Desde la dirección de Contenidos y distribución, se viene haciendo un gran esfuerzo para la promoción y uso de la OTT, lo que genera migración de televidentes a usuarios activos en las diferentes plataformas dispuestas por el canal, esto se evidencia en los buenos números que ha tenido los indicadores de digital.</t>
  </si>
  <si>
    <t>Se cumple por encima de la proyección proyectada debido a que se realizó closed caption a la mayoría de contenidos del Canal</t>
  </si>
  <si>
    <t>Se tienen en cuenta contenidos realizados en facebook, Instagram, Twitter y Web, con los cuales se logra cumplir por encima la meta planteada</t>
  </si>
  <si>
    <t>Ejecución de la estrategia de contenidos de acuerdo a planeación y ejecución de tácticas de acuerdo a escucha social</t>
  </si>
  <si>
    <t>Debido a que Telemedellín Radio inicio tarde su operación, no se logra la meta esperada pero si se observa una cantidad importante de oyentes</t>
  </si>
  <si>
    <t>Nueva parrilla de programación con programas en vivo, pregrabados, enlaces desde TV y música, cumpliento con satisfacción la meta anual.</t>
  </si>
  <si>
    <t>Se realizó durante todo el año el uso óptimo del recurso de cámara llevando un control continuo de los contenidos que se realizaban teniendo en cuenta la capacidad instalada del canal, por lo cual se logra cumplir con la meta.</t>
  </si>
  <si>
    <t>En este indicador puede verse un alza progresiva mes tras mes en el uso del recurso, pero se tiene bien calculada la capacidad instalada y las necesidades actuales del área por lo cúal se hace un uso eficiente de los recursos de post producción.</t>
  </si>
  <si>
    <t xml:space="preserve">Este modelo fue consolidandose durante el año y muestra una estabilización en los contenidos generados por este tipo de produccones como son los Maicc y el Consejo de gobierno.  </t>
  </si>
  <si>
    <t xml:space="preserve">Se adjunta el informe que da cuenta de todas las herramientas de fidelización (Merchandising, campañas de televisión y digital, presencia de marca en eventos de ciudad, entrega de boletería para grandes eventos, eventos propios del canal, concursos y franja late). </t>
  </si>
  <si>
    <t>Se hace cubrimiento de todos los acontecimientos relevantes del canal, teniendo que más allá de cumplir con una periodicidad, la meta es tendiente a ser muy superada en su totalidad ya que los acontecimientos exigirán mayor emisión de contenidos y por ende mayor número de boletines.
La gestión, lanzamientos, hechos destacados y eventos relevantes del canal quedan registrados en todos 71 boletínes y comunicados  del canal.</t>
  </si>
  <si>
    <t>El logo general de Telemedellín sigue sin cambios desde el 2020. Sin embargo dos nuevas marcas han fortalecido la imagen del sistema público de comunicación con NTM Noticias Telemedellín, que nació en el mes de diciembre de 2021, es decir que no corresponde a este informe; y la marca Telemedellín Sports, que se lanzó desde el mes de enero. La dotación sí tuvo un cambio, y en este período se ha hecho entrega de los diseños y de las muestras por parte del proveedor, pero no se ha efectuado el cambio. En anexos se adjunta la imagen de la dotación.
Se hace la entrega de prendas insittucionales al equipo de proudcción del canal, las chaquetas a todos los colaboradores y empleados de Telemedellín así como la actualización de logos en las instalaciones del canal Parque.</t>
  </si>
  <si>
    <t>En el primer trimestre del año 2022 el Tour Telemedellín ha recibido 1.337 visitantes, equivalente a más del 50% de las personas que realizaron el recorrido en el 2021. Siendo el mes de marzo el de mayor afluencia de público con 900 visitantes, esto debido a varios factores, en primera instancia al proceso de búsqueda de instituciones educativas y universidades en los meses de enero y febrero. Además, el retorno a la presencialidad de estas instituciones influye en el incremento del número de visitantes.
En el presente mes de abril de 2022, la tendencia es positiva, hasta el 20 de abril se tiene un total de 312 visitantes y se proyecta un cierre de mes con aproximadamente 650 visitantes.
El Tour Telemedellín está teniendo un incremento de visitantes del 64% en relación con el año pasado, sin contar las estrategias de mercadeo que se vienen gestando, convenios con instituciones y Secretarías de la ciudad de Medellín como la Secretaría de inclusión, Secretaría de Cultura, Secretaría de Educación, Secretaría de Turismo, Turibus, fundaciones, organizaciones y plataformas digitales como Medellín Travel, Tiquetes, Visita Medellín, entre otras, que nos permitirán abarcar nuevos públicos como el sector turístico, tanto nacional como internacional.
En el último trimestre, 1516 visitantes ingresaron al tour, alcanzando un total de 7273 personas, superando la meta propuesta al inicio del año. Este fue el resultado del una estrategia planteada de promoción del tour en diferentes escenarios, eventos y ferias de ciudad. También resultado de la búsqueda de distintos públicos en empresas que hacen parte del conglomerado público.</t>
  </si>
  <si>
    <t>Se supera con creces la meta gracias a las campañas de promoción del parque y a la búsqueda de clientes que vean en el parque el espacio ideal para el desarrollo de sus actividades comerciales, institucionales y empresariales. Se renovó el catálogo de fotografías, se desarrolló el Open House y se promocionaron de manera física y con QR los espacios de Telemedellín en ferias de la ciudad donde los invitados conocieron los espacios Telemedellín. En el registro adjunto está el conteo de eventos a corte del 5 de octubre, pero en el registro de la agencia, con quienes se procedía al alquiler del parque, quedaron registrados 63 eventos en total durante el año.</t>
  </si>
  <si>
    <t>Para el mes de diciembre la pérdida asciende a          -$6.519.956 . No se recibieron las  transferencias para contenidos a las diferentes secretarias, por lo cual no se cumple con la meta</t>
  </si>
  <si>
    <t xml:space="preserve">Valor alcanzado </t>
  </si>
  <si>
    <t>Se han ejecutado 23 comités de Conciliación, de los que se encuentran en Secretaría General las actas debidamente firmadas.</t>
  </si>
  <si>
    <t>Se realizó la verificación de la documentación y se adelantaron procesos contractuales de 337 expedientes al 31 de marzo del 2022.
Atendiendo que durante el segundo trimestre nos encontramos en curso bajo la prohibición de ley de garantias, se realizó la verificación de la documentación y se adelantaron procesos contractuales de 28 expedientes al 30 de junio del 2022.
Atendiendo que durante el segundo trimestre nos encontramos en curso bajo la prohibición de ley de garantias, se realizó la verificación de la documentación y se adelantaron procesos contractuales de 215 expedientes al 30 de septiembre del 2022.
Se realizó la verificación de la documentación y se adelantaron procesos contractuales de 288 expedientes entre el 01 de octubre y el 31 de diciembre del 2022.</t>
  </si>
  <si>
    <t>Se han desarrollado 104 comitésde contratación al 31 de diciembre, los que cuentan con sus respectivas actas y anexos.</t>
  </si>
  <si>
    <t>Se ha dado respuesta y se han apoyado los derechos de petición pertinentes, conforme lo señala el artículo 23 de la Constitución Política, la Ley 1755 de 2015 y el Decreto 491 de 2020. Lo anterior podrá evidenciarse a través de la plataforma PQRS y el sistema de ADMINISTRADOR DOCUMENTAL. SE ANEXA INFORME PQRS de los meses de enero, febrero y marzo.
Se ha dado respuesta y se han apoyado los derechos de petición pertinentes, conforme lo señala el artículo 23 de la Constitución Política, la Ley 1755 de 2015 y el Decreto 491 de 2020. Lo anterior podrá evidenciarse a través de la plataforma PQRS y el sistema de ADMINISTRADOR DOCUMENTAL. SE ANEXA INFORME PQRS de los meses de abril, mayo y junio
Se ha dado respuesta y se han apoyado los derechos de petición pertinentes, conforme lo señala el artículo 23 de la Constitución Política, la Ley 1755 de 2015 y el Decreto 491 de 2020. Lo anterior podrá evidenciarse a través de la plataforma PQRS y el sistema de ADMINISTRADOR DOCUMENTAL. SE ANEXA INFORME PQRS de los meses de abril, mayo y junio
Se ha dado respuesta y se han apoyado los derechos de petición pertinentes, conforme lo señala el artículo 23 de la Constitución Política, la Ley 1755 de 2015 y el Decreto 491 de 2020. Lo anterior podrá evidenciarse a través de la plataforma PQRS y el sistema de ADMINISTRADOR DOCUMENTAL. SE ANEXA INFORME PQRS de los meses de octubre, noviembre y diciembre.</t>
  </si>
  <si>
    <t xml:space="preserve">Se proyectaron y llevaron a cabo 51 invitaciones entre licitaciones públicas (1),  selecciones abreviadas (1), mínimas cuantías (3), y por régimen especial lo pertinente a cuantías superiores (5), media (12) e inferiores (29). 
Se proyectaron y llevaron a cabo 24 invitaciones entre cuantía media (8), cvuantía inferior (12), cuantía superior (2) y seleccion abreviada de menor cuantía (2).
Se proyectaron y llevaron a cabo 9 invitaciones entre cuantía media (1), cvuantía inferior (5), cuantía superior (1), solicitud privada de ofertas (1) y solicitud pública de ofertas (1).
Se proyectaron y llevaron a cabo 18 invitaciones a través de SOLICITUD PÚBLICA DE OFERTAS y SOLICITUD PRIVADA DE OFERTAS, conforme la modificación del Manual de Contratación que comezó a regir el 7 de septiembre de 2022.
</t>
  </si>
  <si>
    <t xml:space="preserve">Se ha dado respuesta y se han apoyado los derechos de petición pertinentes, conforme lo señala el artículo 23 de la Constitución Política, la Ley 1755 de 2015 y el Decreto 491 de 2020. Lo anterior podrá evidenciarse a través de la plataforma PQRS y el sistema de ADMINISTRADOR DOCUMENTAL. SE ANEXA INFORME PQRS de los meses de enero, febrero y marzo. DURANTE EL PRIMER TRIMESTRE NO SE HAN PRESENTADO ACCIONES DE TUTELA
DURANTE EL CUARTO TRIMESTRE SE PRESENTÓ UNA (1) ACCIÓN DE TUTELA, interpuesta por la señora ELIZABETH LÓPEZ RIOS en nombre propio y en representación de su hijo EMMANUEL ARRECHEA LÓPEZ, de la que se dió la respuesta respectiva dentro de los términos señalados al JUEZ PRIMERO MUNICIPAL DE PEQUEÑAS CAUSAS LABORALES de POPAYAN - CAUCA. </t>
  </si>
  <si>
    <t>Si bien no se recibió la nueva licencia, si se obtuvo la autorización para seguir operando mientras el Mintic expide el acto administrativo</t>
  </si>
  <si>
    <t>% ALCANZADO LÍNEAS ESTRATÉGICAS</t>
  </si>
  <si>
    <t xml:space="preserve">ANÁLISIS </t>
  </si>
  <si>
    <t>La parrilla de programación de Telemedellín 2022 se realizó acorde a lo planteado en el plan estratégico, pero la medición de los programas basados en el rating castigo esta línea estratégica debido a que las metas propuestas en su momento fueron muy altas y la tendencia a disminuir el consumo de televisión es evidente, por lo cual no se logra cumplir con este objetivo.</t>
  </si>
  <si>
    <t>Debido a que Telemedellín Radio inicio tarde su operación, no se logra la meta esperada pero si se observa una cantidad importante de oyentes y la creación de nuevos programas.</t>
  </si>
  <si>
    <t>Se realizaron desde Relaciones Corporativas todas las actividades de activación del Parque Gabo y del To.ur Telemedellín, lo cual permitió que se lograra cumplir con la meta.</t>
  </si>
  <si>
    <t>Se realizó la compra de equipos requeridos para la operación óptima de la producción de contenidos así como la operación administrativa. Se tuvo un gran avance en el plan de transformación digital de la entidad cumpliendo con la mayoría de proyectos que se plantearon.</t>
  </si>
  <si>
    <t>Esta línea estuvo alcanzó un 99% de cumplimiento debido a que Telemedellín volcó todos sus contenidos a la era digital y de visualización en las diferentes multiplataformas por donde podemos llegar a los seguidores, creando un vínculo más cercano y ágil.</t>
  </si>
  <si>
    <t>La línea de gestión administrativa de Telemedellín esta compuesta por varios componentes, por una parte en el financiero no se obtuvo la cantidad requerida de transferencias para cumplir con un estado de resultados positivo.
Por otra parte desde la eficiencia operativa, gestión y ejecución de procesos desde Planeación, Gestión Humana y Secretaría General se cumplió a cabalidad con las metas propuestas al inicio del 2022, logrando aumentar el desempeño de la entidad</t>
  </si>
  <si>
    <t xml:space="preserve">La meta no se cumple debido a que no se obtuvo la venta esperada en las diferentes líneas de negocio de la agencia tm, siendo así el margen de utilidad directamente afectado. Aún así se lograron realizar alianzas estratégicas </t>
  </si>
  <si>
    <t>GERENCIA</t>
  </si>
  <si>
    <t>PLANEACIÓN</t>
  </si>
  <si>
    <t>AGENCIA TM</t>
  </si>
  <si>
    <t>CONTENIDOS Y DISTRIBUCIÓN</t>
  </si>
  <si>
    <t>PRODUCCIÓN</t>
  </si>
  <si>
    <t>RELACIONES CORPORATIVAS</t>
  </si>
  <si>
    <t>ADMINISTRATIVA Y FNRA</t>
  </si>
  <si>
    <t>TECNOLOGÍA E INNOVACIÓN</t>
  </si>
  <si>
    <t>GESTIÓN HUMANA</t>
  </si>
  <si>
    <t>SECRETARIA GENERAL</t>
  </si>
  <si>
    <t>CONTROL INTERNO</t>
  </si>
  <si>
    <t>ÁREA</t>
  </si>
  <si>
    <t>% CUMPLIMIENTO</t>
  </si>
  <si>
    <t>JUSTIFICACIÓN</t>
  </si>
  <si>
    <t>La Agencia y Central de Medios obtuvo un cumplimiento de los indicadores del Plan de Acción 2022 de un 68% a pesar de haber alcanzando un 100% en el indicador "Ingresos por alquiler de espacios operativos y comerciales" y un 96% en los "Ingresos por Unidad de Negocios" reflejando un cumplimiento importante en la venta de servicios de la central de medios y como operador logístico. En el 2022 se firmaron contratos por valor de  $24.095.206.933 sin embargo, se tienen tres indicadores por debajo del 40% lo que explica el cumplimiento del 68%. Es así como la venta de productos audiovisuales tiene el cumplimiento más bajo con un 28%, para este indicador se fijó un presupuesto de $11.000.000.000 siendo una meta muy ambiciosa teniendo en cuenta que en los últimos 3 años el promedio de ventas de productos audiovisuales fue de $5.837.152.878.</t>
  </si>
  <si>
    <t>Con respecto al cumplimiento del plan de acción 2022 donde el área de Contenidos y Distribución alcanzó el 85% de la meta, el porcentaje no alcanzado se debe principalmente a cambios en los hábitos de consumo de las audiencias en televisión y radio. Durante la pandemia y las primeras etapas de reactivación se incrementó el consumo de medios masivos a nivel mundial, siendo esta nuestra única fuente para establecer las metas 2022 de rating tv y oyentes radio. Estos hábitos, al abrirse de nuevo toda la oferta física y aumentar los consumos digitales (como se puede evidenciar en lo ejecutado en el plan de acción), hicieron que se disminuyera considerablemente los televidentes y oyentes de Telemedellín con respecto al año anterior. Se tomaron acciones de promoción y creación de contenidos que pudieran ayudarnos a subir estas métricas pero no fueron satisfactorias en todas las líneas estratégicas de contenidos. Por otro lado el esfuerzo por captar mayores audiencias, con contenidos de entretenimiento e informativos, hizo que nuestra capacidad de realización de contenidos de otras líneas estratégicas disminuyeran, como es el caso de "Acompañamiento a la formación".</t>
  </si>
  <si>
    <t>Dentro de los indicadores del área, el más bajo fue el de horas de edición, este indicador obedece a la demanda de edición de contenidos en el canal, tanto para nuestros programas propios como para nuestros clientes.
El valor asociado a este indicador indica el nivel de post producción que demandó el canal. Entendiendo que la necesidad de edición no es un valor fijo y depende de la cantidad de proyectos que tenga el canal o sus clientes. En este caso, la demanda no estuvo de acuerdo a la esperada. Esto no indica sobrecosto alguno, pues los turnos de trabajo disponibles se ajustan a contenidos propios, como puede ser el noticiero.</t>
  </si>
  <si>
    <t>Validando el plan de acción remitido por la Secretaría General en la vigencia 2022, para el cuarto trimestre, en el indicador relacionado con "porcentaje de PQRS respondidas a tiempo" se informó dentro del análisis que para el cuarto trimestre se recibieron 103 PQRS, sobre las cuales se dieron respuesta oportuna y de fondo a 102, es decir se respondió de manera extemporánea una (1) PQRS, en consecuencia se le atribuyó una calificación al cuarto trimestre de este indicador un 24% sobre el 25%. De resto todos los indicadores en todos los trimestres fueron avalados y presentados para un total del 100%.</t>
  </si>
  <si>
    <t>El área Administrativa y Financiera alcanzó un cumplimiento del 54% en el plan de acción de la vigencia 2022, debido a que dos de los seis indicadores no se comportaron como se esperaba. Estos indicadores fueron:
1. Utilidad Operacional: cuyo objetivo es generar una utilidad operacional igual o superior a cero. A diciembre 31 del 2022 el canal presentó una pérdida por valor de $-6.519.956. Lo anterior debido a que se trabajó en el posicionamiento de marca del canal y en el desarrollo de la aplicación TM+. Dichas actividades se ejecutaron a la espera de un recurso adicional por parte del Distrito, el cual no llegó. 
2. Flujo de Caja: cuyo objetivo es mantener un flujo de caja promedio mensual de $4.000.000. A diciembre 31 del 2022, el saldo en bancos del canal era de $1.286.166.</t>
  </si>
  <si>
    <t>Se realizaron todas las capacitaciones planeadas y a lo largo del año, aliados como la empresa temporal y la caja de compensación, nos ofrecieron temas de habilidades blandas que complementaron la formación de los empleados de Telemedellín.
El plan de bienestar pactado desde el comienzo de año, se ejecutó con normalidad, oas actividades contaron con el apoyo de aliados que se vincularon a las actividades y dieron apoyo logístico. Adicionalmente tuvimos actividades de reconocimiento para el personal.
Al finalizar  2022 se alcanza un porcentaje de cumplimiento del 88%  en el plan de trabajo, teniendo en cuenta que la actividad de rendicion de cuenta a la gerencia, fue para el mes de enero de 2023 dado que el Gerente Juan David Úsaga ingresó a la entidad en el mes de diciembre del año 2022, así mismo el contrato de compra de elementos de protección personal se posterga para el año 2023, se hacen actividades adicioonales como por ejemplo dos simulacros de emergencia, uno avisado y otro no avisado, el seguimiento a acciones correctivas y preventivas, caracterización de la accidentalidad,  acompañamiento a los tres grupos de apoyo, brigada de emergencia, copasst, comite de convivencia laboral, entre otras actividades. Adicionalmente, el año sufre un cambio en actividades desarrolladas debido a solicitudes de entes de control, como el plan de seguridad vial que debimos realizar.
Se realizan las consultas necesarias, surgen reuniones con otros fondos y con la máxima autoridad quien nos hace ver que mientras la planta de personal se mantenga en 31 personas, no es viable tener un fondo de empleados exclusivo para Telemedellín. Es importante mencionar que el proyecto queda listo por si en algún momento se amplía la planta y la dirección desea realizar una nueva evaluación. Frente a esta situación, es importante mencionar que desde Gestión Humana se tiene alianzas con el fondo de empleados del área metropolitana, Coofinep y Adem, donde se realizan visitas periódicas al Canal. En la actualidad, el 52% de la planta está afiliado a los fondos antes mencionados, mientras que el 22% son personal de libre nombramiento y remoción que no están interesados en la afiliación a fondos.
Se actualiza manual con los cargos que se tienen en el canal para el año 2022. Se actualizan las actividades, se eliminan acciones que ya no se desarrollan.
Se realizaron los cambios solicitados, a través del aliado Ofima, que implementó mejoras en el sistema para disminuir un poco la manualidad de la nómina. Adicionalmente, se tiene contemplado un desarrollo para el manejo de horas extra a través de un sofware que hable con el huellero y la tarea y registro pase de ser manual, insertando o diligenciando documentos, a una verificación.</t>
  </si>
  <si>
    <t>Se cumplieron las actividades programadas del plan de trabajo, aunque en el 4 trimestre se presentó una demora en la entrega de un informe.
Se realizaron todas las auditorías programadas y una adicional solicitada por la gerencia.
Se  acompañó a las dependencias  para realizar los ajustes necesarios a sus mapas de riesgos.</t>
  </si>
  <si>
    <t>La mayoría de los indicadores del plan de acción se alcanzaron en un 100%, excepto el del cumplimiento del cronograma de transformación digital que aunque estuvo muy alto (94%) no se logró ejecutar en su totalidad debido a algunas actividades se aplazaron para la vigencia 2023</t>
  </si>
  <si>
    <t>El cumplimiento de la Gerencia llega al 94% debido a que aunque cumplió con la realización de la rendición de cuentas por medio de un programa de Televisión en el cual el Gerente Juan David Úsuga expuso el cumplimiento de las metas y resultados de Telemedellín en el 2022, no se alcanzó la meta de tener mayores transferencias desde la Alcaldía que se estaban gestionando, pero aún así lograron ingresar traslados importantes.</t>
  </si>
  <si>
    <t>El área de Planeación alcanza un 99% siendo un buen porcentaje, realizando las actividades de actualización de procesos y seguimiento al plan anticorrupción, pero quedó muy cerca del 100%, debido a que se estuvo a punto de lograr la meta de puntaje en el FURAG con un buen desempeño pero no lo suficiente para el cumplimiento total del indicador.</t>
  </si>
  <si>
    <t>Se cumple al 100% con el plan de acción ejecutando todas las actividades que se tenían propuestas para el año, realizando así el posicionamiento de marca y activación del Tour Telemedellín.</t>
  </si>
  <si>
    <t>Se realiza la transferencia de los 8,000,000,000 del POAI.
Se consiguen transferencias por $4.240.000.000 por parte de la Alcaldía de Medellín.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</si>
</sst>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1" formatCode="_-* #,##0_-;\-* #,##0_-;_-* &quot;-&quot;_-;_-@_-"/>
    <numFmt numFmtId="164" formatCode="_(* #,##0_);_(* \(#,##0\);_(* &quot;-&quot;_);_(@_)"/>
    <numFmt numFmtId="165" formatCode="_(&quot;$&quot;\ * #,##0.00_);_(&quot;$&quot;\ * \(#,##0.00\);_(&quot;$&quot;\ * &quot;-&quot;??_);_(@_)"/>
    <numFmt numFmtId="166" formatCode="_(* #,##0.00_);_(* \(#,##0.00\);_(* &quot;-&quot;??_);_(@_)"/>
    <numFmt numFmtId="167" formatCode="0.0%"/>
    <numFmt numFmtId="168" formatCode="[$$-409]#,##0"/>
    <numFmt numFmtId="169" formatCode="_(&quot;$&quot;\ * #,##0_);_(&quot;$&quot;\ * \(#,##0\);_(&quot;$&quot;\ * &quot;-&quot;??_);_(@_)"/>
    <numFmt numFmtId="170" formatCode="#,##0.0"/>
  </numFmts>
  <fonts count="25" x14ac:knownFonts="1">
    <font>
      <sz val="11"/>
      <color theme="1"/>
      <name val="Calibri"/>
      <family val="2"/>
      <scheme val="minor"/>
    </font>
    <font>
      <sz val="11"/>
      <color theme="1"/>
      <name val="Calibri"/>
      <family val="2"/>
      <scheme val="minor"/>
    </font>
    <font>
      <sz val="10"/>
      <name val="Arial"/>
      <family val="2"/>
    </font>
    <font>
      <b/>
      <sz val="10"/>
      <name val="Arial"/>
      <family val="2"/>
    </font>
    <font>
      <b/>
      <sz val="11"/>
      <name val="Arial"/>
      <family val="2"/>
    </font>
    <font>
      <sz val="10"/>
      <color theme="1"/>
      <name val="Arial"/>
      <family val="2"/>
    </font>
    <font>
      <b/>
      <sz val="12"/>
      <name val="Arial"/>
      <family val="2"/>
    </font>
    <font>
      <sz val="10"/>
      <name val="Arial"/>
      <family val="2"/>
    </font>
    <font>
      <b/>
      <sz val="16"/>
      <name val="Calibri"/>
      <family val="2"/>
      <scheme val="minor"/>
    </font>
    <font>
      <b/>
      <sz val="11"/>
      <color theme="1"/>
      <name val="Calibri"/>
      <family val="2"/>
      <scheme val="minor"/>
    </font>
    <font>
      <b/>
      <sz val="9"/>
      <name val="Arial"/>
      <family val="2"/>
    </font>
    <font>
      <b/>
      <sz val="10"/>
      <color theme="1"/>
      <name val="Arial"/>
      <family val="2"/>
    </font>
    <font>
      <u/>
      <sz val="11"/>
      <color theme="10"/>
      <name val="Calibri"/>
      <family val="2"/>
      <scheme val="minor"/>
    </font>
    <font>
      <u/>
      <sz val="11"/>
      <color theme="11"/>
      <name val="Calibri"/>
      <family val="2"/>
      <scheme val="minor"/>
    </font>
    <font>
      <sz val="14"/>
      <name val="Calibri"/>
      <family val="2"/>
      <scheme val="minor"/>
    </font>
    <font>
      <sz val="14"/>
      <name val="Calibri"/>
      <family val="2"/>
    </font>
    <font>
      <sz val="9"/>
      <color theme="1"/>
      <name val="Arial"/>
      <family val="2"/>
    </font>
    <font>
      <sz val="11"/>
      <name val="Calibri"/>
      <family val="2"/>
    </font>
    <font>
      <b/>
      <sz val="14"/>
      <color theme="1"/>
      <name val="Arial"/>
      <family val="2"/>
    </font>
    <font>
      <b/>
      <sz val="14"/>
      <name val="Arial"/>
      <family val="2"/>
    </font>
    <font>
      <sz val="10"/>
      <color theme="1"/>
      <name val="Arial"/>
      <family val="2"/>
    </font>
    <font>
      <sz val="11"/>
      <name val="Calibri"/>
      <family val="2"/>
    </font>
    <font>
      <sz val="10"/>
      <color theme="1"/>
      <name val="Arial"/>
      <family val="2"/>
    </font>
    <font>
      <sz val="10"/>
      <color theme="0"/>
      <name val="Arial"/>
      <family val="2"/>
    </font>
    <font>
      <sz val="9"/>
      <color theme="1"/>
      <name val="Calibri"/>
      <family val="2"/>
      <scheme val="minor"/>
    </font>
  </fonts>
  <fills count="10">
    <fill>
      <patternFill patternType="none"/>
    </fill>
    <fill>
      <patternFill patternType="gray125"/>
    </fill>
    <fill>
      <patternFill patternType="solid">
        <fgColor indexed="53"/>
        <bgColor indexed="64"/>
      </patternFill>
    </fill>
    <fill>
      <patternFill patternType="solid">
        <fgColor indexed="17"/>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bgColor indexed="64"/>
      </patternFill>
    </fill>
  </fills>
  <borders count="27">
    <border>
      <left/>
      <right/>
      <top/>
      <bottom/>
      <diagonal/>
    </border>
    <border>
      <left style="medium">
        <color auto="1"/>
      </left>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medium">
        <color auto="1"/>
      </top>
      <bottom style="medium">
        <color auto="1"/>
      </bottom>
      <diagonal/>
    </border>
    <border>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medium">
        <color auto="1"/>
      </right>
      <top style="medium">
        <color auto="1"/>
      </top>
      <bottom/>
      <diagonal/>
    </border>
  </borders>
  <cellStyleXfs count="26">
    <xf numFmtId="0" fontId="0" fillId="0" borderId="0"/>
    <xf numFmtId="9" fontId="1" fillId="0" borderId="0" applyFont="0" applyFill="0" applyBorder="0" applyAlignment="0" applyProtection="0"/>
    <xf numFmtId="0" fontId="2" fillId="0" borderId="0"/>
    <xf numFmtId="166" fontId="1" fillId="0" borderId="0" applyFont="0" applyFill="0" applyBorder="0" applyAlignment="0" applyProtection="0"/>
    <xf numFmtId="0" fontId="7" fillId="0" borderId="0"/>
    <xf numFmtId="9"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1" fontId="1" fillId="0" borderId="0" applyFont="0" applyFill="0" applyBorder="0" applyAlignment="0" applyProtection="0"/>
    <xf numFmtId="42" fontId="1" fillId="0" borderId="0" applyFont="0" applyFill="0" applyBorder="0" applyAlignment="0" applyProtection="0"/>
  </cellStyleXfs>
  <cellXfs count="314">
    <xf numFmtId="0" fontId="0" fillId="0" borderId="0" xfId="0"/>
    <xf numFmtId="0" fontId="2" fillId="0" borderId="0" xfId="2" applyFont="1"/>
    <xf numFmtId="0" fontId="7" fillId="6" borderId="0" xfId="4" applyFill="1"/>
    <xf numFmtId="0" fontId="6" fillId="4" borderId="13" xfId="4" applyFont="1" applyFill="1" applyBorder="1" applyAlignment="1">
      <alignment horizontal="center" vertical="center"/>
    </xf>
    <xf numFmtId="0" fontId="3" fillId="6" borderId="0" xfId="4" applyFont="1" applyFill="1" applyAlignment="1">
      <alignment horizontal="center" vertical="center"/>
    </xf>
    <xf numFmtId="0" fontId="0" fillId="7" borderId="8" xfId="0" applyFill="1" applyBorder="1" applyAlignment="1">
      <alignment horizontal="left" vertical="top" wrapText="1"/>
    </xf>
    <xf numFmtId="0" fontId="9" fillId="8" borderId="8" xfId="0" applyFont="1" applyFill="1" applyBorder="1" applyAlignment="1">
      <alignment horizontal="center"/>
    </xf>
    <xf numFmtId="0" fontId="0" fillId="6" borderId="0" xfId="0" applyFill="1"/>
    <xf numFmtId="0" fontId="0" fillId="6" borderId="0" xfId="0" applyFill="1" applyAlignment="1">
      <alignment wrapText="1"/>
    </xf>
    <xf numFmtId="0" fontId="5" fillId="0" borderId="0" xfId="0" applyFont="1"/>
    <xf numFmtId="0" fontId="2" fillId="0" borderId="0" xfId="2" applyFont="1" applyBorder="1"/>
    <xf numFmtId="0" fontId="2" fillId="0" borderId="0" xfId="2" applyFont="1" applyAlignment="1"/>
    <xf numFmtId="0" fontId="2" fillId="6" borderId="0" xfId="2" applyFont="1" applyFill="1"/>
    <xf numFmtId="0" fontId="2" fillId="6" borderId="0" xfId="2" applyFont="1" applyFill="1" applyAlignment="1"/>
    <xf numFmtId="0" fontId="5" fillId="0" borderId="0" xfId="0" applyFont="1" applyAlignment="1">
      <alignment horizontal="right"/>
    </xf>
    <xf numFmtId="167" fontId="5" fillId="0" borderId="0" xfId="0" applyNumberFormat="1" applyFont="1"/>
    <xf numFmtId="1" fontId="5" fillId="0" borderId="0" xfId="0" applyNumberFormat="1" applyFont="1"/>
    <xf numFmtId="0" fontId="5" fillId="0" borderId="0" xfId="0" applyFont="1" applyAlignment="1">
      <alignment horizontal="center"/>
    </xf>
    <xf numFmtId="0" fontId="2" fillId="6" borderId="8" xfId="0" applyFont="1" applyFill="1" applyBorder="1" applyAlignment="1">
      <alignment horizontal="center" vertical="center" wrapText="1"/>
    </xf>
    <xf numFmtId="0" fontId="2" fillId="0" borderId="8" xfId="0" applyFont="1" applyFill="1" applyBorder="1" applyAlignment="1">
      <alignment horizontal="center" vertical="center" wrapText="1"/>
    </xf>
    <xf numFmtId="9" fontId="2" fillId="0" borderId="8" xfId="2" applyNumberFormat="1" applyFont="1" applyFill="1" applyBorder="1" applyAlignment="1">
      <alignment horizontal="center" vertical="center"/>
    </xf>
    <xf numFmtId="169" fontId="5" fillId="0" borderId="0" xfId="9" applyNumberFormat="1" applyFont="1"/>
    <xf numFmtId="0" fontId="2" fillId="6" borderId="0" xfId="4" applyFont="1" applyFill="1"/>
    <xf numFmtId="0" fontId="5" fillId="6" borderId="8" xfId="2" applyFont="1" applyFill="1" applyBorder="1" applyAlignment="1">
      <alignment horizontal="left" vertical="top" wrapText="1"/>
    </xf>
    <xf numFmtId="0" fontId="10" fillId="3" borderId="8" xfId="2"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8" xfId="2" applyFont="1" applyFill="1" applyBorder="1" applyAlignment="1">
      <alignment horizontal="center" vertical="center" wrapText="1"/>
    </xf>
    <xf numFmtId="0" fontId="2" fillId="0" borderId="8" xfId="2" applyFont="1" applyFill="1" applyBorder="1" applyAlignment="1">
      <alignment horizontal="center" vertical="center" wrapText="1"/>
    </xf>
    <xf numFmtId="0" fontId="3" fillId="3" borderId="8" xfId="2" applyFont="1" applyFill="1" applyBorder="1" applyAlignment="1">
      <alignment horizontal="center" vertical="center" wrapText="1"/>
    </xf>
    <xf numFmtId="0" fontId="2" fillId="0" borderId="8" xfId="2" applyFont="1" applyBorder="1" applyAlignment="1">
      <alignment horizontal="center" vertical="center" wrapText="1"/>
    </xf>
    <xf numFmtId="0" fontId="10" fillId="3" borderId="8" xfId="2" applyFont="1" applyFill="1" applyBorder="1" applyAlignment="1">
      <alignment horizontal="center" vertical="center"/>
    </xf>
    <xf numFmtId="10" fontId="5" fillId="5" borderId="9" xfId="2" applyNumberFormat="1" applyFont="1" applyFill="1" applyBorder="1" applyAlignment="1">
      <alignment horizontal="center" vertical="center"/>
    </xf>
    <xf numFmtId="0" fontId="2" fillId="0" borderId="9" xfId="2" applyFont="1" applyFill="1" applyBorder="1" applyAlignment="1">
      <alignment horizontal="center" vertical="center" wrapText="1"/>
    </xf>
    <xf numFmtId="10" fontId="2" fillId="5" borderId="9" xfId="1" applyNumberFormat="1" applyFont="1" applyFill="1" applyBorder="1" applyAlignment="1">
      <alignment horizontal="center" vertical="center" wrapText="1"/>
    </xf>
    <xf numFmtId="10" fontId="2" fillId="5" borderId="3" xfId="1" applyNumberFormat="1" applyFont="1" applyFill="1" applyBorder="1" applyAlignment="1">
      <alignment horizontal="center" vertical="center" wrapText="1"/>
    </xf>
    <xf numFmtId="9" fontId="2" fillId="0" borderId="8" xfId="2" applyNumberFormat="1" applyFont="1" applyBorder="1" applyAlignment="1">
      <alignment horizontal="center" vertical="center"/>
    </xf>
    <xf numFmtId="10" fontId="5" fillId="5" borderId="8" xfId="2" applyNumberFormat="1" applyFont="1" applyFill="1" applyBorder="1" applyAlignment="1">
      <alignment horizontal="center" vertical="center" wrapText="1"/>
    </xf>
    <xf numFmtId="167" fontId="5" fillId="5" borderId="8" xfId="2" applyNumberFormat="1" applyFont="1" applyFill="1" applyBorder="1" applyAlignment="1">
      <alignment horizontal="center" vertical="center"/>
    </xf>
    <xf numFmtId="0" fontId="14" fillId="7" borderId="8" xfId="4" applyFont="1" applyFill="1" applyBorder="1" applyAlignment="1">
      <alignment horizontal="center" vertical="center"/>
    </xf>
    <xf numFmtId="0" fontId="15" fillId="7" borderId="8" xfId="4" applyFont="1" applyFill="1" applyBorder="1" applyAlignment="1">
      <alignment horizontal="left" vertical="top" wrapText="1"/>
    </xf>
    <xf numFmtId="10" fontId="5" fillId="0" borderId="0" xfId="0" applyNumberFormat="1" applyFont="1"/>
    <xf numFmtId="0" fontId="2" fillId="0" borderId="9" xfId="2"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0" fontId="10" fillId="3" borderId="8" xfId="2" applyFont="1" applyFill="1" applyBorder="1" applyAlignment="1">
      <alignment horizontal="center" vertical="center"/>
    </xf>
    <xf numFmtId="0" fontId="16" fillId="0" borderId="0" xfId="0" applyFont="1" applyAlignment="1">
      <alignment horizontal="right" wrapText="1"/>
    </xf>
    <xf numFmtId="0" fontId="2" fillId="0" borderId="8" xfId="2" applyFont="1" applyFill="1" applyBorder="1" applyAlignment="1">
      <alignment horizontal="center" vertical="center" wrapText="1"/>
    </xf>
    <xf numFmtId="0" fontId="3" fillId="3" borderId="8" xfId="2"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9" fontId="2" fillId="0" borderId="8" xfId="1" applyFont="1" applyFill="1" applyBorder="1" applyAlignment="1">
      <alignment horizontal="center" vertical="center"/>
    </xf>
    <xf numFmtId="0" fontId="3" fillId="3" borderId="8" xfId="2" applyFont="1" applyFill="1" applyBorder="1" applyAlignment="1">
      <alignment horizontal="center" vertical="center"/>
    </xf>
    <xf numFmtId="1" fontId="2" fillId="0" borderId="9" xfId="2" applyNumberFormat="1" applyFont="1" applyFill="1" applyBorder="1" applyAlignment="1">
      <alignment horizontal="center" vertical="center"/>
    </xf>
    <xf numFmtId="10" fontId="2" fillId="0" borderId="0" xfId="2" applyNumberFormat="1" applyFont="1"/>
    <xf numFmtId="10" fontId="2" fillId="6" borderId="0" xfId="2" applyNumberFormat="1" applyFont="1" applyFill="1"/>
    <xf numFmtId="0" fontId="5" fillId="0" borderId="8" xfId="0" applyFont="1" applyBorder="1" applyAlignment="1">
      <alignment horizontal="left" vertical="top" wrapText="1"/>
    </xf>
    <xf numFmtId="167" fontId="5" fillId="5" borderId="15" xfId="2" applyNumberFormat="1" applyFont="1" applyFill="1" applyBorder="1" applyAlignment="1">
      <alignment horizontal="center" vertical="center"/>
    </xf>
    <xf numFmtId="0" fontId="2" fillId="0" borderId="8" xfId="0" applyFont="1" applyBorder="1" applyAlignment="1">
      <alignment horizontal="left" vertical="top" wrapText="1"/>
    </xf>
    <xf numFmtId="0" fontId="5" fillId="0" borderId="8" xfId="0" applyFont="1" applyBorder="1" applyAlignment="1">
      <alignment horizontal="center" vertical="center"/>
    </xf>
    <xf numFmtId="0" fontId="3" fillId="3" borderId="8" xfId="2" applyFont="1" applyFill="1" applyBorder="1" applyAlignment="1">
      <alignment horizontal="center" vertical="center"/>
    </xf>
    <xf numFmtId="0" fontId="2" fillId="0" borderId="8" xfId="2" applyFont="1" applyBorder="1" applyAlignment="1">
      <alignment horizontal="center" vertical="center"/>
    </xf>
    <xf numFmtId="0" fontId="2" fillId="0" borderId="0" xfId="2" applyFont="1" applyAlignment="1">
      <alignment horizontal="center"/>
    </xf>
    <xf numFmtId="1" fontId="5" fillId="0" borderId="8" xfId="0" applyNumberFormat="1" applyFont="1" applyFill="1" applyBorder="1" applyAlignment="1">
      <alignment horizontal="center" vertical="center"/>
    </xf>
    <xf numFmtId="41" fontId="2" fillId="6" borderId="0" xfId="24" applyFont="1" applyFill="1"/>
    <xf numFmtId="0" fontId="2" fillId="0" borderId="8" xfId="2"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10" fontId="2" fillId="5" borderId="9" xfId="2" applyNumberFormat="1" applyFont="1" applyFill="1" applyBorder="1" applyAlignment="1">
      <alignment horizontal="center" vertical="center" wrapText="1"/>
    </xf>
    <xf numFmtId="10" fontId="2" fillId="5" borderId="3" xfId="2" applyNumberFormat="1" applyFont="1" applyFill="1" applyBorder="1" applyAlignment="1">
      <alignment horizontal="center" vertical="center" wrapText="1"/>
    </xf>
    <xf numFmtId="1" fontId="2" fillId="0" borderId="8" xfId="3" applyNumberFormat="1" applyFont="1" applyFill="1" applyBorder="1" applyAlignment="1">
      <alignment horizontal="center" vertical="center"/>
    </xf>
    <xf numFmtId="0" fontId="10" fillId="3" borderId="8" xfId="2" applyFont="1" applyFill="1" applyBorder="1" applyAlignment="1">
      <alignment horizontal="center" vertical="center"/>
    </xf>
    <xf numFmtId="9" fontId="2" fillId="0" borderId="8" xfId="1" applyFont="1" applyFill="1" applyBorder="1" applyAlignment="1">
      <alignment horizontal="center" vertical="center" wrapText="1"/>
    </xf>
    <xf numFmtId="9" fontId="2" fillId="5" borderId="8" xfId="1" applyFont="1" applyFill="1" applyBorder="1" applyAlignment="1">
      <alignment horizontal="center" vertical="center" wrapText="1"/>
    </xf>
    <xf numFmtId="168" fontId="2" fillId="0" borderId="9" xfId="2" applyNumberFormat="1" applyFont="1" applyFill="1" applyBorder="1" applyAlignment="1">
      <alignment horizontal="center" vertical="center"/>
    </xf>
    <xf numFmtId="0" fontId="2" fillId="0" borderId="8" xfId="2" applyFont="1" applyBorder="1" applyAlignment="1">
      <alignment horizontal="left" vertical="top" wrapText="1"/>
    </xf>
    <xf numFmtId="10" fontId="5" fillId="5" borderId="8" xfId="2" applyNumberFormat="1" applyFont="1" applyFill="1" applyBorder="1" applyAlignment="1">
      <alignment horizontal="center" vertical="center"/>
    </xf>
    <xf numFmtId="10" fontId="5" fillId="0" borderId="0" xfId="0" applyNumberFormat="1" applyFont="1" applyAlignment="1">
      <alignment horizontal="center"/>
    </xf>
    <xf numFmtId="9" fontId="5" fillId="0" borderId="0" xfId="1" applyFont="1" applyAlignment="1">
      <alignment horizontal="center"/>
    </xf>
    <xf numFmtId="0" fontId="5" fillId="0" borderId="0" xfId="0" applyFont="1" applyAlignment="1">
      <alignment horizontal="center" vertical="center"/>
    </xf>
    <xf numFmtId="0" fontId="2" fillId="0" borderId="8" xfId="2" applyFont="1" applyFill="1" applyBorder="1" applyAlignment="1">
      <alignment horizontal="center" vertical="center" wrapText="1"/>
    </xf>
    <xf numFmtId="0" fontId="5" fillId="0" borderId="3" xfId="0" applyFont="1" applyBorder="1" applyAlignment="1">
      <alignment horizontal="center" vertical="center" wrapText="1"/>
    </xf>
    <xf numFmtId="0" fontId="2" fillId="0" borderId="3" xfId="2" applyFont="1" applyFill="1" applyBorder="1" applyAlignment="1">
      <alignment horizontal="center" vertical="center" wrapText="1"/>
    </xf>
    <xf numFmtId="10" fontId="2" fillId="5" borderId="3" xfId="2" applyNumberFormat="1" applyFont="1" applyFill="1" applyBorder="1" applyAlignment="1">
      <alignment horizontal="center" vertical="center" wrapText="1"/>
    </xf>
    <xf numFmtId="9" fontId="2" fillId="0" borderId="8" xfId="1" applyFont="1" applyFill="1" applyBorder="1" applyAlignment="1">
      <alignment horizontal="center" vertical="center"/>
    </xf>
    <xf numFmtId="9" fontId="2" fillId="5" borderId="8" xfId="1" applyFont="1" applyFill="1" applyBorder="1" applyAlignment="1">
      <alignment horizontal="center" vertical="center" wrapText="1"/>
    </xf>
    <xf numFmtId="0" fontId="3" fillId="3" borderId="8" xfId="2" applyFont="1" applyFill="1" applyBorder="1" applyAlignment="1">
      <alignment horizontal="center" vertical="center" wrapText="1"/>
    </xf>
    <xf numFmtId="0" fontId="2" fillId="0" borderId="8" xfId="2" applyFont="1" applyFill="1" applyBorder="1" applyAlignment="1">
      <alignment horizontal="center" vertical="center" wrapText="1"/>
    </xf>
    <xf numFmtId="0" fontId="2" fillId="0" borderId="9" xfId="2"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10" fontId="2" fillId="5" borderId="9" xfId="2" applyNumberFormat="1" applyFont="1" applyFill="1" applyBorder="1" applyAlignment="1">
      <alignment horizontal="center" vertical="center" wrapText="1"/>
    </xf>
    <xf numFmtId="167" fontId="2" fillId="5" borderId="8" xfId="2" applyNumberFormat="1" applyFont="1" applyFill="1" applyBorder="1" applyAlignment="1">
      <alignment horizontal="center" vertical="center" wrapText="1"/>
    </xf>
    <xf numFmtId="167" fontId="2" fillId="5" borderId="9" xfId="2" applyNumberFormat="1" applyFont="1" applyFill="1" applyBorder="1" applyAlignment="1">
      <alignment horizontal="center" vertical="center" wrapText="1"/>
    </xf>
    <xf numFmtId="0" fontId="5" fillId="0" borderId="9" xfId="2" applyFont="1" applyBorder="1" applyAlignment="1">
      <alignment horizontal="left" vertical="top" wrapText="1"/>
    </xf>
    <xf numFmtId="0" fontId="5" fillId="0" borderId="8" xfId="2" applyFont="1" applyBorder="1" applyAlignment="1">
      <alignment horizontal="left" vertical="top" wrapText="1"/>
    </xf>
    <xf numFmtId="0" fontId="2" fillId="0" borderId="3" xfId="2" applyFont="1" applyBorder="1" applyAlignment="1">
      <alignment horizontal="left" vertical="top" wrapText="1"/>
    </xf>
    <xf numFmtId="10" fontId="5" fillId="5" borderId="9" xfId="2" applyNumberFormat="1" applyFont="1" applyFill="1" applyBorder="1" applyAlignment="1">
      <alignment horizontal="center" vertical="center"/>
    </xf>
    <xf numFmtId="10" fontId="2" fillId="5" borderId="9" xfId="1" applyNumberFormat="1" applyFont="1" applyFill="1" applyBorder="1" applyAlignment="1">
      <alignment horizontal="center" vertical="center" wrapText="1"/>
    </xf>
    <xf numFmtId="0" fontId="2" fillId="0" borderId="8" xfId="2" applyFont="1" applyFill="1" applyBorder="1" applyAlignment="1">
      <alignment horizontal="left" vertical="top" wrapText="1"/>
    </xf>
    <xf numFmtId="10" fontId="2" fillId="5" borderId="8" xfId="1" applyNumberFormat="1" applyFont="1" applyFill="1" applyBorder="1" applyAlignment="1">
      <alignment horizontal="center" vertical="center" wrapText="1"/>
    </xf>
    <xf numFmtId="0" fontId="3" fillId="3" borderId="8" xfId="2" applyFont="1" applyFill="1" applyBorder="1" applyAlignment="1">
      <alignment horizontal="center" vertical="center"/>
    </xf>
    <xf numFmtId="2" fontId="2" fillId="0" borderId="8" xfId="9" applyNumberFormat="1" applyFont="1" applyFill="1" applyBorder="1" applyAlignment="1">
      <alignment horizontal="center" vertical="center"/>
    </xf>
    <xf numFmtId="0" fontId="2" fillId="0" borderId="3" xfId="2" applyFont="1" applyFill="1" applyBorder="1" applyAlignment="1">
      <alignment horizontal="left" vertical="top" wrapText="1"/>
    </xf>
    <xf numFmtId="1" fontId="2" fillId="0" borderId="8" xfId="2" applyNumberFormat="1" applyFont="1" applyFill="1" applyBorder="1" applyAlignment="1">
      <alignment horizontal="center" vertical="center"/>
    </xf>
    <xf numFmtId="0" fontId="5" fillId="0" borderId="8" xfId="0" applyFont="1" applyBorder="1" applyAlignment="1">
      <alignment horizontal="center" vertical="center" wrapText="1"/>
    </xf>
    <xf numFmtId="0" fontId="5" fillId="6" borderId="8" xfId="0" applyFont="1" applyFill="1" applyBorder="1" applyAlignment="1">
      <alignment horizontal="left" vertical="top" wrapText="1"/>
    </xf>
    <xf numFmtId="0" fontId="2" fillId="0" borderId="8" xfId="2"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0" fontId="2" fillId="0" borderId="8" xfId="2" applyFont="1" applyFill="1" applyBorder="1" applyAlignment="1">
      <alignment horizontal="center" vertical="center" wrapText="1"/>
    </xf>
    <xf numFmtId="2" fontId="2" fillId="0" borderId="8" xfId="2" applyNumberFormat="1" applyFont="1" applyFill="1" applyBorder="1" applyAlignment="1">
      <alignment horizontal="center" vertical="center"/>
    </xf>
    <xf numFmtId="3" fontId="2" fillId="0" borderId="8" xfId="2" applyNumberFormat="1" applyFont="1" applyFill="1" applyBorder="1" applyAlignment="1">
      <alignment horizontal="center" vertical="center"/>
    </xf>
    <xf numFmtId="0" fontId="2" fillId="0" borderId="8" xfId="2" applyFont="1" applyFill="1" applyBorder="1" applyAlignment="1">
      <alignment horizontal="center" vertical="center" wrapText="1"/>
    </xf>
    <xf numFmtId="0" fontId="5" fillId="0" borderId="8" xfId="2" applyFont="1" applyFill="1" applyBorder="1" applyAlignment="1">
      <alignment horizontal="center" vertical="center" wrapText="1"/>
    </xf>
    <xf numFmtId="10" fontId="2" fillId="5" borderId="9" xfId="2" applyNumberFormat="1"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9" fontId="2" fillId="5" borderId="8" xfId="2" applyNumberFormat="1" applyFont="1" applyFill="1" applyBorder="1" applyAlignment="1">
      <alignment horizontal="center" vertical="center" wrapText="1"/>
    </xf>
    <xf numFmtId="1" fontId="2" fillId="0" borderId="9" xfId="24" applyNumberFormat="1" applyFont="1" applyFill="1" applyBorder="1" applyAlignment="1">
      <alignment horizontal="center" vertical="center"/>
    </xf>
    <xf numFmtId="0" fontId="17" fillId="7" borderId="3" xfId="4" applyFont="1" applyFill="1" applyBorder="1" applyAlignment="1">
      <alignment vertical="center" wrapText="1"/>
    </xf>
    <xf numFmtId="0" fontId="5" fillId="0" borderId="8" xfId="2" applyFont="1" applyBorder="1" applyAlignment="1">
      <alignment vertical="top" wrapText="1"/>
    </xf>
    <xf numFmtId="0" fontId="2" fillId="0" borderId="8" xfId="2" applyFont="1" applyFill="1" applyBorder="1" applyAlignment="1">
      <alignment horizontal="center" vertical="center" wrapText="1"/>
    </xf>
    <xf numFmtId="0" fontId="4" fillId="4" borderId="13" xfId="8" applyFont="1" applyFill="1" applyBorder="1" applyAlignment="1">
      <alignment horizontal="center" vertical="center" wrapText="1"/>
    </xf>
    <xf numFmtId="0" fontId="4" fillId="4" borderId="18" xfId="8" applyFont="1" applyFill="1" applyBorder="1" applyAlignment="1">
      <alignment horizontal="center" vertical="center" wrapText="1"/>
    </xf>
    <xf numFmtId="167" fontId="14" fillId="8" borderId="3" xfId="5" applyNumberFormat="1" applyFont="1" applyFill="1" applyBorder="1" applyAlignment="1">
      <alignment horizontal="center" vertical="center"/>
    </xf>
    <xf numFmtId="167" fontId="14" fillId="8" borderId="8" xfId="5" applyNumberFormat="1" applyFont="1" applyFill="1" applyBorder="1" applyAlignment="1">
      <alignment horizontal="center" vertical="center"/>
    </xf>
    <xf numFmtId="0" fontId="4" fillId="4" borderId="12" xfId="4" applyFont="1" applyFill="1" applyBorder="1" applyAlignment="1">
      <alignment horizontal="center" vertical="center"/>
    </xf>
    <xf numFmtId="167" fontId="2" fillId="5" borderId="8" xfId="1" applyNumberFormat="1" applyFont="1" applyFill="1" applyBorder="1" applyAlignment="1">
      <alignment horizontal="center" vertical="center" wrapText="1"/>
    </xf>
    <xf numFmtId="167" fontId="5" fillId="5" borderId="8" xfId="1" applyNumberFormat="1" applyFont="1" applyFill="1" applyBorder="1" applyAlignment="1">
      <alignment horizontal="center" vertical="center"/>
    </xf>
    <xf numFmtId="167" fontId="6" fillId="4" borderId="8" xfId="8" applyNumberFormat="1" applyFont="1" applyFill="1" applyBorder="1" applyAlignment="1">
      <alignment horizontal="center" vertical="center"/>
    </xf>
    <xf numFmtId="10" fontId="3" fillId="4" borderId="8" xfId="2" applyNumberFormat="1" applyFont="1" applyFill="1" applyBorder="1" applyAlignment="1">
      <alignment horizontal="center" vertical="center"/>
    </xf>
    <xf numFmtId="9" fontId="11" fillId="4" borderId="8" xfId="0" applyNumberFormat="1" applyFont="1" applyFill="1" applyBorder="1" applyAlignment="1">
      <alignment horizontal="center" vertical="center"/>
    </xf>
    <xf numFmtId="10" fontId="3" fillId="4" borderId="3" xfId="1" applyNumberFormat="1" applyFont="1" applyFill="1" applyBorder="1" applyAlignment="1">
      <alignment horizontal="center" vertical="center" wrapText="1"/>
    </xf>
    <xf numFmtId="9" fontId="3" fillId="4" borderId="8" xfId="2" applyNumberFormat="1" applyFont="1" applyFill="1" applyBorder="1" applyAlignment="1">
      <alignment horizontal="center" vertical="center"/>
    </xf>
    <xf numFmtId="167" fontId="3" fillId="4" borderId="8" xfId="2" applyNumberFormat="1" applyFont="1" applyFill="1" applyBorder="1" applyAlignment="1">
      <alignment horizontal="center" vertical="center"/>
    </xf>
    <xf numFmtId="167" fontId="11" fillId="4" borderId="8" xfId="0" applyNumberFormat="1" applyFont="1" applyFill="1" applyBorder="1" applyAlignment="1">
      <alignment horizontal="center" vertical="center"/>
    </xf>
    <xf numFmtId="10" fontId="2" fillId="5" borderId="8" xfId="2" applyNumberFormat="1" applyFont="1" applyFill="1" applyBorder="1" applyAlignment="1">
      <alignment horizontal="center" vertical="center" wrapText="1"/>
    </xf>
    <xf numFmtId="10" fontId="2" fillId="5" borderId="9" xfId="2" applyNumberFormat="1" applyFont="1" applyFill="1" applyBorder="1" applyAlignment="1">
      <alignment horizontal="center" vertical="center" wrapText="1"/>
    </xf>
    <xf numFmtId="9" fontId="2" fillId="0" borderId="3" xfId="1" applyFont="1" applyFill="1" applyBorder="1" applyAlignment="1">
      <alignment horizontal="center" vertical="center"/>
    </xf>
    <xf numFmtId="9" fontId="2" fillId="0" borderId="8" xfId="1" applyNumberFormat="1" applyFont="1" applyFill="1" applyBorder="1" applyAlignment="1">
      <alignment horizontal="center" vertical="center" wrapText="1"/>
    </xf>
    <xf numFmtId="9" fontId="2" fillId="0" borderId="15" xfId="1" applyFont="1" applyFill="1" applyBorder="1" applyAlignment="1">
      <alignment horizontal="center" vertical="center" wrapText="1"/>
    </xf>
    <xf numFmtId="167" fontId="5" fillId="0" borderId="5" xfId="1" applyNumberFormat="1" applyFont="1" applyFill="1" applyBorder="1" applyAlignment="1">
      <alignment horizontal="center" vertical="center" wrapText="1"/>
    </xf>
    <xf numFmtId="0" fontId="2" fillId="0" borderId="9" xfId="2"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41" fontId="2" fillId="0" borderId="9" xfId="24" applyFont="1" applyFill="1" applyBorder="1" applyAlignment="1">
      <alignment horizontal="center" vertical="center"/>
    </xf>
    <xf numFmtId="3" fontId="2" fillId="0" borderId="9" xfId="2" applyNumberFormat="1" applyFont="1" applyFill="1" applyBorder="1" applyAlignment="1">
      <alignment horizontal="center" vertical="center"/>
    </xf>
    <xf numFmtId="10" fontId="2" fillId="5" borderId="9" xfId="2" applyNumberFormat="1"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167" fontId="2" fillId="5" borderId="9" xfId="2"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2" fillId="0" borderId="9" xfId="2" applyFont="1" applyFill="1" applyBorder="1" applyAlignment="1">
      <alignment horizontal="center" vertical="center" wrapText="1"/>
    </xf>
    <xf numFmtId="0" fontId="2" fillId="0" borderId="3" xfId="2" applyFont="1" applyFill="1" applyBorder="1" applyAlignment="1">
      <alignment horizontal="center" vertical="center" wrapText="1"/>
    </xf>
    <xf numFmtId="10" fontId="2" fillId="5" borderId="9" xfId="2" applyNumberFormat="1" applyFont="1" applyFill="1" applyBorder="1" applyAlignment="1">
      <alignment horizontal="center" vertical="center" wrapText="1"/>
    </xf>
    <xf numFmtId="10" fontId="2" fillId="5" borderId="3" xfId="2" applyNumberFormat="1"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167" fontId="2" fillId="5" borderId="9" xfId="2" applyNumberFormat="1" applyFont="1" applyFill="1" applyBorder="1" applyAlignment="1">
      <alignment horizontal="center" vertical="center" wrapText="1"/>
    </xf>
    <xf numFmtId="1" fontId="2" fillId="0" borderId="8" xfId="1" applyNumberFormat="1" applyFont="1" applyFill="1" applyBorder="1" applyAlignment="1">
      <alignment horizontal="center" vertical="center"/>
    </xf>
    <xf numFmtId="9" fontId="2" fillId="0" borderId="3" xfId="1" applyNumberFormat="1" applyFont="1" applyFill="1" applyBorder="1" applyAlignment="1">
      <alignment horizontal="center" vertical="center" wrapText="1"/>
    </xf>
    <xf numFmtId="0" fontId="2" fillId="0" borderId="8" xfId="1" applyNumberFormat="1" applyFont="1" applyFill="1" applyBorder="1" applyAlignment="1">
      <alignment horizontal="center" vertical="center" wrapText="1"/>
    </xf>
    <xf numFmtId="0" fontId="2" fillId="0" borderId="8" xfId="1" applyNumberFormat="1" applyFont="1" applyFill="1" applyBorder="1" applyAlignment="1">
      <alignment horizontal="center" vertical="center"/>
    </xf>
    <xf numFmtId="9" fontId="2" fillId="0" borderId="9" xfId="24" applyNumberFormat="1" applyFont="1" applyFill="1" applyBorder="1" applyAlignment="1">
      <alignment horizontal="center" vertical="center"/>
    </xf>
    <xf numFmtId="0" fontId="2" fillId="0" borderId="9" xfId="1" applyNumberFormat="1" applyFont="1" applyFill="1" applyBorder="1" applyAlignment="1">
      <alignment horizontal="center" vertical="center" wrapText="1"/>
    </xf>
    <xf numFmtId="0" fontId="2" fillId="0" borderId="8" xfId="2" applyNumberFormat="1" applyFont="1" applyBorder="1" applyAlignment="1">
      <alignment horizontal="center" vertical="center"/>
    </xf>
    <xf numFmtId="42" fontId="2" fillId="0" borderId="8" xfId="25" applyFont="1" applyFill="1" applyBorder="1" applyAlignment="1">
      <alignment horizontal="center" vertical="center"/>
    </xf>
    <xf numFmtId="9" fontId="2" fillId="5" borderId="9" xfId="2" applyNumberFormat="1" applyFont="1" applyFill="1" applyBorder="1" applyAlignment="1">
      <alignment horizontal="center" vertical="center" wrapText="1"/>
    </xf>
    <xf numFmtId="9" fontId="3" fillId="4" borderId="2" xfId="2" applyNumberFormat="1" applyFont="1" applyFill="1" applyBorder="1" applyAlignment="1">
      <alignment horizontal="center" vertical="center"/>
    </xf>
    <xf numFmtId="0" fontId="20" fillId="0" borderId="20" xfId="0" applyFont="1" applyBorder="1" applyAlignment="1">
      <alignment vertical="top" wrapText="1"/>
    </xf>
    <xf numFmtId="167" fontId="2" fillId="0" borderId="8" xfId="2" applyNumberFormat="1" applyFont="1" applyFill="1" applyBorder="1" applyAlignment="1">
      <alignment horizontal="center" vertical="center"/>
    </xf>
    <xf numFmtId="9" fontId="5" fillId="0" borderId="8" xfId="1" applyFont="1" applyFill="1" applyBorder="1" applyAlignment="1">
      <alignment horizontal="center" vertical="center" wrapText="1"/>
    </xf>
    <xf numFmtId="0" fontId="2" fillId="0" borderId="8" xfId="2" applyBorder="1" applyAlignment="1">
      <alignment horizontal="left" vertical="top" wrapText="1"/>
    </xf>
    <xf numFmtId="0" fontId="2" fillId="0" borderId="9" xfId="2" applyBorder="1" applyAlignment="1">
      <alignment horizontal="left" vertical="top" wrapText="1"/>
    </xf>
    <xf numFmtId="0" fontId="2" fillId="0" borderId="3" xfId="2" applyBorder="1" applyAlignment="1">
      <alignment horizontal="left" vertical="top" wrapText="1"/>
    </xf>
    <xf numFmtId="42" fontId="5" fillId="0" borderId="8" xfId="25" applyFont="1" applyBorder="1" applyAlignment="1">
      <alignment vertical="center"/>
    </xf>
    <xf numFmtId="9" fontId="2" fillId="6" borderId="8" xfId="1" applyFont="1" applyFill="1" applyBorder="1" applyAlignment="1">
      <alignment horizontal="center" vertical="center"/>
    </xf>
    <xf numFmtId="0" fontId="2" fillId="0" borderId="8" xfId="2" applyBorder="1" applyAlignment="1">
      <alignment horizontal="left" vertical="center" wrapText="1"/>
    </xf>
    <xf numFmtId="10" fontId="2" fillId="5" borderId="8" xfId="2" applyNumberFormat="1" applyFont="1" applyFill="1" applyBorder="1" applyAlignment="1">
      <alignment horizontal="center" vertical="center" wrapText="1"/>
    </xf>
    <xf numFmtId="9" fontId="2" fillId="0" borderId="9" xfId="1" applyFont="1" applyFill="1" applyBorder="1" applyAlignment="1">
      <alignment horizontal="center" vertical="center"/>
    </xf>
    <xf numFmtId="9" fontId="2" fillId="0" borderId="8" xfId="1" applyNumberFormat="1" applyFont="1" applyFill="1" applyBorder="1" applyAlignment="1">
      <alignment horizontal="center" vertical="center"/>
    </xf>
    <xf numFmtId="0" fontId="22" fillId="0" borderId="20" xfId="0" applyFont="1" applyBorder="1" applyAlignment="1">
      <alignment vertical="top" wrapText="1"/>
    </xf>
    <xf numFmtId="0" fontId="22" fillId="0" borderId="20" xfId="0" applyFont="1" applyBorder="1" applyAlignment="1">
      <alignment horizontal="left" vertical="top" wrapText="1"/>
    </xf>
    <xf numFmtId="0" fontId="2" fillId="0" borderId="8" xfId="2" applyBorder="1" applyAlignment="1">
      <alignment vertical="top" wrapText="1"/>
    </xf>
    <xf numFmtId="0" fontId="5" fillId="0" borderId="20" xfId="0" applyFont="1" applyBorder="1" applyAlignment="1">
      <alignment vertical="top" wrapText="1"/>
    </xf>
    <xf numFmtId="3" fontId="22" fillId="0" borderId="8" xfId="0" applyNumberFormat="1" applyFont="1" applyBorder="1" applyAlignment="1">
      <alignment horizontal="center" vertical="center"/>
    </xf>
    <xf numFmtId="9" fontId="6" fillId="4" borderId="8" xfId="8" applyNumberFormat="1" applyFont="1" applyFill="1" applyBorder="1" applyAlignment="1">
      <alignment horizontal="center" vertical="center"/>
    </xf>
    <xf numFmtId="0" fontId="5" fillId="0" borderId="9" xfId="2"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0" fontId="2" fillId="0" borderId="9" xfId="2" applyFont="1" applyFill="1" applyBorder="1" applyAlignment="1">
      <alignment horizontal="center" vertical="center" wrapText="1"/>
    </xf>
    <xf numFmtId="0" fontId="3" fillId="4" borderId="15" xfId="2" applyFont="1" applyFill="1" applyBorder="1" applyAlignment="1">
      <alignment horizontal="center" vertical="center" wrapText="1"/>
    </xf>
    <xf numFmtId="0" fontId="3" fillId="3" borderId="8" xfId="2"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0" fontId="2" fillId="0" borderId="8" xfId="2" applyFont="1" applyFill="1" applyBorder="1" applyAlignment="1">
      <alignment horizontal="center" vertical="center" wrapText="1"/>
    </xf>
    <xf numFmtId="0" fontId="2" fillId="0" borderId="8" xfId="2" applyBorder="1" applyAlignment="1">
      <alignment vertical="center" wrapText="1"/>
    </xf>
    <xf numFmtId="0" fontId="3" fillId="3" borderId="8" xfId="2" applyFont="1" applyFill="1" applyBorder="1" applyAlignment="1">
      <alignment horizontal="center" vertical="center"/>
    </xf>
    <xf numFmtId="0" fontId="3" fillId="3" borderId="8" xfId="2" applyFont="1" applyFill="1" applyBorder="1" applyAlignment="1">
      <alignment horizontal="center" vertical="center" wrapText="1"/>
    </xf>
    <xf numFmtId="0" fontId="3" fillId="4" borderId="15" xfId="2"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0" fontId="3" fillId="3" borderId="8" xfId="2" applyFont="1" applyFill="1" applyBorder="1" applyAlignment="1">
      <alignment horizontal="center" vertical="center"/>
    </xf>
    <xf numFmtId="0" fontId="3" fillId="4" borderId="8" xfId="2" applyFont="1" applyFill="1" applyBorder="1" applyAlignment="1">
      <alignment horizontal="center" vertical="center" wrapText="1"/>
    </xf>
    <xf numFmtId="168" fontId="2" fillId="0" borderId="8" xfId="2" applyNumberFormat="1" applyFont="1" applyFill="1" applyBorder="1" applyAlignment="1">
      <alignment horizontal="center" vertical="center"/>
    </xf>
    <xf numFmtId="9" fontId="2" fillId="5" borderId="8" xfId="1" applyNumberFormat="1" applyFont="1" applyFill="1" applyBorder="1" applyAlignment="1">
      <alignment horizontal="center" vertical="center" wrapText="1"/>
    </xf>
    <xf numFmtId="4" fontId="2" fillId="0" borderId="9" xfId="2" applyNumberFormat="1" applyFont="1" applyFill="1" applyBorder="1" applyAlignment="1">
      <alignment horizontal="center" vertical="center"/>
    </xf>
    <xf numFmtId="0" fontId="5" fillId="0" borderId="20" xfId="0" applyFont="1" applyBorder="1" applyAlignment="1">
      <alignment horizontal="left" vertical="top" wrapText="1"/>
    </xf>
    <xf numFmtId="170" fontId="2" fillId="0" borderId="9" xfId="2" applyNumberFormat="1" applyFont="1" applyFill="1" applyBorder="1" applyAlignment="1">
      <alignment horizontal="center" vertical="center"/>
    </xf>
    <xf numFmtId="9" fontId="14" fillId="8" borderId="3" xfId="5" applyNumberFormat="1" applyFont="1" applyFill="1" applyBorder="1" applyAlignment="1">
      <alignment horizontal="center" vertical="center"/>
    </xf>
    <xf numFmtId="0" fontId="23" fillId="0" borderId="0" xfId="0" applyFont="1"/>
    <xf numFmtId="10" fontId="23" fillId="0" borderId="0" xfId="0" applyNumberFormat="1" applyFont="1"/>
    <xf numFmtId="0" fontId="23" fillId="6" borderId="0" xfId="2" applyFont="1" applyFill="1"/>
    <xf numFmtId="10" fontId="23" fillId="6" borderId="0" xfId="2" applyNumberFormat="1" applyFont="1" applyFill="1"/>
    <xf numFmtId="0" fontId="23" fillId="6" borderId="0" xfId="2" applyFont="1" applyFill="1" applyAlignment="1"/>
    <xf numFmtId="2" fontId="23" fillId="0" borderId="0" xfId="0" applyNumberFormat="1" applyFont="1"/>
    <xf numFmtId="167" fontId="23" fillId="0" borderId="0" xfId="0" applyNumberFormat="1" applyFont="1"/>
    <xf numFmtId="0" fontId="23" fillId="0" borderId="0" xfId="2" applyFont="1"/>
    <xf numFmtId="10" fontId="23" fillId="0" borderId="0" xfId="2" applyNumberFormat="1" applyFont="1"/>
    <xf numFmtId="0" fontId="23" fillId="0" borderId="0" xfId="0" applyFont="1" applyAlignment="1">
      <alignment horizontal="center"/>
    </xf>
    <xf numFmtId="9" fontId="3" fillId="4" borderId="3" xfId="1" applyNumberFormat="1" applyFont="1" applyFill="1" applyBorder="1" applyAlignment="1">
      <alignment horizontal="center" vertical="center" wrapText="1"/>
    </xf>
    <xf numFmtId="0" fontId="4" fillId="4" borderId="26" xfId="8" applyFont="1" applyFill="1" applyBorder="1" applyAlignment="1">
      <alignment horizontal="center" vertical="center" wrapText="1"/>
    </xf>
    <xf numFmtId="0" fontId="2" fillId="6" borderId="8" xfId="4" applyFont="1" applyFill="1" applyBorder="1" applyAlignment="1">
      <alignment vertical="top" wrapText="1"/>
    </xf>
    <xf numFmtId="3" fontId="2" fillId="0" borderId="9" xfId="24" applyNumberFormat="1" applyFont="1" applyFill="1"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xf>
    <xf numFmtId="0" fontId="9" fillId="9" borderId="8" xfId="0" applyFont="1" applyFill="1" applyBorder="1" applyAlignment="1">
      <alignment horizontal="center"/>
    </xf>
    <xf numFmtId="9" fontId="0" fillId="0" borderId="8" xfId="0" applyNumberFormat="1" applyBorder="1" applyAlignment="1">
      <alignment horizontal="center" vertical="center"/>
    </xf>
    <xf numFmtId="0" fontId="0" fillId="0" borderId="8" xfId="0" applyBorder="1" applyAlignment="1">
      <alignment horizontal="left" vertical="top" wrapText="1"/>
    </xf>
    <xf numFmtId="0" fontId="0" fillId="0" borderId="0" xfId="0" applyAlignment="1">
      <alignment horizontal="left" vertical="top"/>
    </xf>
    <xf numFmtId="0" fontId="24" fillId="0" borderId="8" xfId="0" applyFont="1" applyBorder="1" applyAlignment="1">
      <alignment horizontal="left" vertical="top" wrapText="1"/>
    </xf>
    <xf numFmtId="0" fontId="9" fillId="4" borderId="8" xfId="0" applyFont="1" applyFill="1" applyBorder="1" applyAlignment="1">
      <alignment horizontal="center" wrapText="1"/>
    </xf>
    <xf numFmtId="0" fontId="15" fillId="7" borderId="17" xfId="4" applyFont="1" applyFill="1" applyBorder="1" applyAlignment="1">
      <alignment horizontal="left" vertical="center" wrapText="1"/>
    </xf>
    <xf numFmtId="0" fontId="15" fillId="7" borderId="7" xfId="4" applyFont="1" applyFill="1" applyBorder="1" applyAlignment="1">
      <alignment horizontal="left" vertical="center" wrapText="1"/>
    </xf>
    <xf numFmtId="0" fontId="15" fillId="7" borderId="3" xfId="4" applyFont="1" applyFill="1" applyBorder="1" applyAlignment="1">
      <alignment horizontal="left" vertical="center" wrapText="1"/>
    </xf>
    <xf numFmtId="0" fontId="14" fillId="7" borderId="17" xfId="4" applyFont="1" applyFill="1" applyBorder="1" applyAlignment="1">
      <alignment horizontal="center" vertical="center"/>
    </xf>
    <xf numFmtId="0" fontId="14" fillId="7" borderId="7" xfId="4" applyFont="1" applyFill="1" applyBorder="1" applyAlignment="1">
      <alignment horizontal="center" vertical="center"/>
    </xf>
    <xf numFmtId="0" fontId="14" fillId="7" borderId="3" xfId="4" applyFont="1" applyFill="1" applyBorder="1" applyAlignment="1">
      <alignment horizontal="center" vertical="center"/>
    </xf>
    <xf numFmtId="0" fontId="6" fillId="4" borderId="15" xfId="4" applyFont="1" applyFill="1" applyBorder="1" applyAlignment="1">
      <alignment horizontal="center" vertical="center"/>
    </xf>
    <xf numFmtId="0" fontId="6" fillId="4" borderId="16" xfId="4" applyFont="1" applyFill="1" applyBorder="1" applyAlignment="1">
      <alignment horizontal="center" vertical="center"/>
    </xf>
    <xf numFmtId="0" fontId="6" fillId="4" borderId="2" xfId="4" applyFont="1" applyFill="1" applyBorder="1" applyAlignment="1">
      <alignment horizontal="center" vertical="center"/>
    </xf>
    <xf numFmtId="0" fontId="8" fillId="4" borderId="1" xfId="4" applyFont="1" applyFill="1" applyBorder="1" applyAlignment="1">
      <alignment horizontal="center" vertical="center"/>
    </xf>
    <xf numFmtId="0" fontId="8" fillId="4" borderId="10" xfId="4" applyFont="1" applyFill="1" applyBorder="1" applyAlignment="1">
      <alignment horizontal="center" vertical="center"/>
    </xf>
    <xf numFmtId="0" fontId="8" fillId="4" borderId="19" xfId="4" applyFont="1" applyFill="1" applyBorder="1" applyAlignment="1">
      <alignment horizontal="center" vertical="center"/>
    </xf>
    <xf numFmtId="0" fontId="2" fillId="6" borderId="9" xfId="4" applyFont="1" applyFill="1" applyBorder="1" applyAlignment="1">
      <alignment horizontal="left" vertical="top" wrapText="1"/>
    </xf>
    <xf numFmtId="0" fontId="7" fillId="6" borderId="7" xfId="4" applyFill="1" applyBorder="1" applyAlignment="1">
      <alignment horizontal="left" vertical="top" wrapText="1"/>
    </xf>
    <xf numFmtId="0" fontId="7" fillId="6" borderId="3" xfId="4" applyFill="1" applyBorder="1" applyAlignment="1">
      <alignment horizontal="left" vertical="top" wrapText="1"/>
    </xf>
    <xf numFmtId="0" fontId="3" fillId="0" borderId="8" xfId="2" applyFont="1" applyFill="1" applyBorder="1" applyAlignment="1">
      <alignment horizontal="center" vertical="center" wrapText="1"/>
    </xf>
    <xf numFmtId="0" fontId="2" fillId="0" borderId="8" xfId="2" applyFont="1" applyBorder="1" applyAlignment="1">
      <alignment wrapText="1"/>
    </xf>
    <xf numFmtId="0" fontId="5" fillId="0" borderId="8" xfId="0" applyFont="1" applyBorder="1" applyAlignment="1">
      <alignment horizontal="center"/>
    </xf>
    <xf numFmtId="0" fontId="3" fillId="2" borderId="8" xfId="2" applyFont="1" applyFill="1" applyBorder="1" applyAlignment="1">
      <alignment horizontal="center" vertical="center" wrapText="1" shrinkToFit="1"/>
    </xf>
    <xf numFmtId="0" fontId="3" fillId="0" borderId="8" xfId="2" applyFont="1" applyBorder="1" applyAlignment="1">
      <alignment horizontal="left" vertical="center" wrapText="1"/>
    </xf>
    <xf numFmtId="0" fontId="18" fillId="0" borderId="8" xfId="0" applyFont="1" applyBorder="1" applyAlignment="1">
      <alignment horizontal="center" vertical="center"/>
    </xf>
    <xf numFmtId="0" fontId="5" fillId="0" borderId="15" xfId="0" applyFont="1" applyBorder="1" applyAlignment="1">
      <alignment horizontal="center"/>
    </xf>
    <xf numFmtId="0" fontId="5" fillId="0" borderId="16" xfId="0" applyFont="1" applyBorder="1" applyAlignment="1">
      <alignment horizontal="center"/>
    </xf>
    <xf numFmtId="0" fontId="3" fillId="4" borderId="15" xfId="2" applyFont="1" applyFill="1" applyBorder="1" applyAlignment="1">
      <alignment horizontal="right" vertical="center" wrapText="1"/>
    </xf>
    <xf numFmtId="0" fontId="3" fillId="4" borderId="16" xfId="2" applyFont="1" applyFill="1" applyBorder="1" applyAlignment="1">
      <alignment horizontal="right" vertical="center" wrapText="1"/>
    </xf>
    <xf numFmtId="0" fontId="3" fillId="4" borderId="2" xfId="2" applyFont="1" applyFill="1" applyBorder="1" applyAlignment="1">
      <alignment horizontal="right" vertical="center" wrapText="1"/>
    </xf>
    <xf numFmtId="0" fontId="3" fillId="3" borderId="15" xfId="2" applyFont="1" applyFill="1" applyBorder="1" applyAlignment="1">
      <alignment horizontal="center" vertical="center" wrapText="1"/>
    </xf>
    <xf numFmtId="0" fontId="3" fillId="3" borderId="16"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5" borderId="8" xfId="2" applyFont="1" applyFill="1" applyBorder="1" applyAlignment="1">
      <alignment horizontal="center" vertical="center" wrapText="1"/>
    </xf>
    <xf numFmtId="0" fontId="3" fillId="3" borderId="8" xfId="2"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2" applyFont="1" applyFill="1" applyBorder="1" applyAlignment="1">
      <alignment horizontal="center" vertical="center" wrapText="1"/>
    </xf>
    <xf numFmtId="0" fontId="5" fillId="0" borderId="7" xfId="2" applyFont="1" applyFill="1" applyBorder="1" applyAlignment="1">
      <alignment horizontal="center" vertical="center" wrapText="1"/>
    </xf>
    <xf numFmtId="0" fontId="2" fillId="0" borderId="9" xfId="2" applyFont="1" applyFill="1" applyBorder="1" applyAlignment="1">
      <alignment horizontal="center" vertical="center" wrapText="1"/>
    </xf>
    <xf numFmtId="0" fontId="2" fillId="0" borderId="7" xfId="2" applyFont="1" applyFill="1" applyBorder="1" applyAlignment="1">
      <alignment horizontal="center" vertical="center" wrapText="1"/>
    </xf>
    <xf numFmtId="0" fontId="2" fillId="0" borderId="8" xfId="2" applyFont="1" applyFill="1" applyBorder="1" applyAlignment="1">
      <alignment horizontal="center" vertical="center" wrapText="1"/>
    </xf>
    <xf numFmtId="0" fontId="3" fillId="4" borderId="8" xfId="2" applyFont="1" applyFill="1" applyBorder="1" applyAlignment="1">
      <alignment horizontal="right" vertical="center" wrapText="1"/>
    </xf>
    <xf numFmtId="10" fontId="2" fillId="5" borderId="8" xfId="2" applyNumberFormat="1" applyFont="1" applyFill="1" applyBorder="1" applyAlignment="1">
      <alignment horizontal="center" vertical="center" wrapText="1"/>
    </xf>
    <xf numFmtId="0" fontId="2" fillId="0" borderId="8" xfId="2" applyFont="1" applyBorder="1" applyAlignment="1">
      <alignment horizontal="center"/>
    </xf>
    <xf numFmtId="0" fontId="3" fillId="0" borderId="8" xfId="2" applyFont="1" applyBorder="1" applyAlignment="1">
      <alignment horizontal="center" vertical="center" wrapText="1"/>
    </xf>
    <xf numFmtId="0" fontId="2" fillId="0" borderId="8" xfId="2" applyBorder="1" applyAlignment="1">
      <alignment vertical="center" wrapText="1"/>
    </xf>
    <xf numFmtId="0" fontId="19" fillId="0" borderId="8" xfId="2" applyFont="1" applyBorder="1" applyAlignment="1">
      <alignment horizontal="center" vertical="center" wrapText="1"/>
    </xf>
    <xf numFmtId="0" fontId="2" fillId="0" borderId="8" xfId="2" applyFont="1" applyBorder="1" applyAlignment="1">
      <alignment horizontal="center" vertical="center" wrapText="1"/>
    </xf>
    <xf numFmtId="0" fontId="5" fillId="0" borderId="8" xfId="2" applyFont="1" applyFill="1" applyBorder="1" applyAlignment="1">
      <alignment horizontal="center" vertical="center" wrapText="1"/>
    </xf>
    <xf numFmtId="0" fontId="3" fillId="3" borderId="9" xfId="2" applyFont="1" applyFill="1" applyBorder="1" applyAlignment="1">
      <alignment horizontal="center" vertical="center" wrapText="1"/>
    </xf>
    <xf numFmtId="0" fontId="3" fillId="3" borderId="3" xfId="2" applyFont="1" applyFill="1" applyBorder="1" applyAlignment="1">
      <alignment horizontal="center" vertical="center" wrapText="1"/>
    </xf>
    <xf numFmtId="10" fontId="2" fillId="5" borderId="9" xfId="2" applyNumberFormat="1" applyFont="1" applyFill="1" applyBorder="1" applyAlignment="1">
      <alignment horizontal="center" vertical="center" wrapText="1"/>
    </xf>
    <xf numFmtId="10" fontId="2" fillId="5" borderId="7" xfId="2" applyNumberFormat="1" applyFont="1" applyFill="1" applyBorder="1" applyAlignment="1">
      <alignment horizontal="center" vertical="center" wrapText="1"/>
    </xf>
    <xf numFmtId="0" fontId="5" fillId="0" borderId="3" xfId="2" applyFont="1" applyFill="1" applyBorder="1" applyAlignment="1">
      <alignment horizontal="center" vertical="center" wrapText="1"/>
    </xf>
    <xf numFmtId="0" fontId="11" fillId="0" borderId="21" xfId="0" applyFont="1" applyBorder="1" applyAlignment="1">
      <alignment horizontal="center" vertical="center" wrapText="1"/>
    </xf>
    <xf numFmtId="0" fontId="21" fillId="0" borderId="22" xfId="0" applyFont="1" applyBorder="1"/>
    <xf numFmtId="0" fontId="10" fillId="3" borderId="8" xfId="2" applyFont="1" applyFill="1" applyBorder="1" applyAlignment="1">
      <alignment horizontal="center" vertical="center"/>
    </xf>
    <xf numFmtId="0" fontId="2" fillId="0" borderId="3" xfId="2" applyFont="1" applyFill="1" applyBorder="1" applyAlignment="1">
      <alignment horizontal="center" vertical="center" wrapText="1"/>
    </xf>
    <xf numFmtId="167" fontId="2" fillId="5" borderId="9" xfId="2" applyNumberFormat="1" applyFont="1" applyFill="1" applyBorder="1" applyAlignment="1">
      <alignment horizontal="center" vertical="center" wrapText="1"/>
    </xf>
    <xf numFmtId="167" fontId="2" fillId="5" borderId="7" xfId="2" applyNumberFormat="1" applyFont="1" applyFill="1" applyBorder="1" applyAlignment="1">
      <alignment horizontal="center" vertical="center" wrapText="1"/>
    </xf>
    <xf numFmtId="167" fontId="2" fillId="5" borderId="3" xfId="2" applyNumberFormat="1" applyFont="1" applyFill="1" applyBorder="1" applyAlignment="1">
      <alignment horizontal="center" vertical="center" wrapText="1"/>
    </xf>
    <xf numFmtId="0" fontId="3" fillId="4" borderId="8" xfId="2" applyFont="1" applyFill="1" applyBorder="1" applyAlignment="1">
      <alignment horizontal="center" vertical="center" wrapText="1" shrinkToFit="1"/>
    </xf>
    <xf numFmtId="0" fontId="0" fillId="0" borderId="8" xfId="0" applyBorder="1" applyAlignment="1">
      <alignment horizontal="center" vertical="center"/>
    </xf>
    <xf numFmtId="0" fontId="3" fillId="3" borderId="8" xfId="2" applyFont="1" applyFill="1" applyBorder="1" applyAlignment="1">
      <alignment horizontal="center" vertical="center"/>
    </xf>
    <xf numFmtId="10" fontId="2" fillId="5" borderId="3" xfId="2" applyNumberFormat="1" applyFont="1" applyFill="1" applyBorder="1" applyAlignment="1">
      <alignment horizontal="center" vertical="center" wrapText="1"/>
    </xf>
    <xf numFmtId="0" fontId="5" fillId="0" borderId="23" xfId="0" applyFont="1" applyBorder="1" applyAlignment="1">
      <alignment horizontal="center"/>
    </xf>
    <xf numFmtId="0" fontId="5" fillId="0" borderId="14" xfId="0" applyFont="1" applyBorder="1" applyAlignment="1">
      <alignment horizontal="center"/>
    </xf>
    <xf numFmtId="0" fontId="5" fillId="0" borderId="11" xfId="0" applyFont="1" applyBorder="1" applyAlignment="1">
      <alignment horizontal="center"/>
    </xf>
    <xf numFmtId="0" fontId="5" fillId="0" borderId="24" xfId="0" applyFont="1" applyBorder="1" applyAlignment="1">
      <alignment horizontal="center"/>
    </xf>
    <xf numFmtId="0" fontId="5" fillId="0" borderId="0" xfId="0" applyFont="1" applyBorder="1" applyAlignment="1">
      <alignment horizontal="center"/>
    </xf>
    <xf numFmtId="0" fontId="5" fillId="0" borderId="6" xfId="0" applyFont="1" applyBorder="1" applyAlignment="1">
      <alignment horizontal="center"/>
    </xf>
    <xf numFmtId="0" fontId="5" fillId="0" borderId="25"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2" fillId="0" borderId="23" xfId="2" applyFont="1" applyBorder="1" applyAlignment="1">
      <alignment horizontal="center"/>
    </xf>
    <xf numFmtId="0" fontId="2" fillId="0" borderId="14" xfId="2" applyFont="1" applyBorder="1" applyAlignment="1">
      <alignment horizontal="center"/>
    </xf>
    <xf numFmtId="0" fontId="2" fillId="0" borderId="11" xfId="2" applyFont="1" applyBorder="1" applyAlignment="1">
      <alignment horizontal="center"/>
    </xf>
    <xf numFmtId="0" fontId="2" fillId="0" borderId="24" xfId="2" applyFont="1" applyBorder="1" applyAlignment="1">
      <alignment horizontal="center"/>
    </xf>
    <xf numFmtId="0" fontId="2" fillId="0" borderId="0" xfId="2" applyFont="1" applyBorder="1" applyAlignment="1">
      <alignment horizontal="center"/>
    </xf>
    <xf numFmtId="0" fontId="2" fillId="0" borderId="6" xfId="2" applyFont="1" applyBorder="1" applyAlignment="1">
      <alignment horizontal="center"/>
    </xf>
    <xf numFmtId="0" fontId="2" fillId="0" borderId="25" xfId="2" applyFont="1" applyBorder="1" applyAlignment="1">
      <alignment horizontal="center"/>
    </xf>
    <xf numFmtId="0" fontId="2" fillId="0" borderId="4" xfId="2" applyFont="1" applyBorder="1" applyAlignment="1">
      <alignment horizontal="center"/>
    </xf>
    <xf numFmtId="0" fontId="2" fillId="0" borderId="5" xfId="2" applyFont="1" applyBorder="1" applyAlignment="1">
      <alignment horizontal="center"/>
    </xf>
    <xf numFmtId="0" fontId="3" fillId="4" borderId="8" xfId="2" applyFont="1" applyFill="1" applyBorder="1" applyAlignment="1">
      <alignment horizontal="right" vertical="center"/>
    </xf>
    <xf numFmtId="0" fontId="2" fillId="0" borderId="9" xfId="2" applyFont="1" applyBorder="1" applyAlignment="1">
      <alignment horizontal="center" vertical="center" wrapText="1"/>
    </xf>
    <xf numFmtId="0" fontId="2" fillId="0" borderId="7" xfId="2" applyFont="1" applyBorder="1" applyAlignment="1">
      <alignment horizontal="center" vertical="center" wrapText="1"/>
    </xf>
    <xf numFmtId="0" fontId="2" fillId="0" borderId="3" xfId="2" applyFont="1" applyBorder="1" applyAlignment="1">
      <alignment horizontal="center" vertical="center" wrapText="1"/>
    </xf>
    <xf numFmtId="0" fontId="3" fillId="0" borderId="23" xfId="2" applyFont="1" applyBorder="1" applyAlignment="1">
      <alignment horizontal="center" vertical="top" wrapText="1"/>
    </xf>
    <xf numFmtId="0" fontId="3" fillId="0" borderId="14" xfId="2" applyFont="1" applyBorder="1" applyAlignment="1">
      <alignment horizontal="center" vertical="top" wrapText="1"/>
    </xf>
    <xf numFmtId="0" fontId="3" fillId="0" borderId="11" xfId="2" applyFont="1" applyBorder="1" applyAlignment="1">
      <alignment horizontal="center" vertical="top" wrapText="1"/>
    </xf>
    <xf numFmtId="0" fontId="3" fillId="0" borderId="24" xfId="2" applyFont="1" applyBorder="1" applyAlignment="1">
      <alignment horizontal="center" vertical="top" wrapText="1"/>
    </xf>
    <xf numFmtId="0" fontId="3" fillId="0" borderId="0" xfId="2" applyFont="1" applyBorder="1" applyAlignment="1">
      <alignment horizontal="center" vertical="top" wrapText="1"/>
    </xf>
    <xf numFmtId="0" fontId="3" fillId="0" borderId="6" xfId="2" applyFont="1" applyBorder="1" applyAlignment="1">
      <alignment horizontal="center" vertical="top" wrapText="1"/>
    </xf>
    <xf numFmtId="0" fontId="3" fillId="0" borderId="25" xfId="2" applyFont="1" applyBorder="1" applyAlignment="1">
      <alignment horizontal="center" vertical="top" wrapText="1"/>
    </xf>
    <xf numFmtId="0" fontId="3" fillId="0" borderId="4" xfId="2" applyFont="1" applyBorder="1" applyAlignment="1">
      <alignment horizontal="center" vertical="top" wrapText="1"/>
    </xf>
    <xf numFmtId="0" fontId="3" fillId="0" borderId="5" xfId="2" applyFont="1" applyBorder="1" applyAlignment="1">
      <alignment horizontal="center" vertical="top" wrapText="1"/>
    </xf>
  </cellXfs>
  <cellStyles count="26">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Millares" xfId="3" builtinId="3"/>
    <cellStyle name="Millares [0]" xfId="24" builtinId="6"/>
    <cellStyle name="Millares [0] 2" xfId="6" xr:uid="{00000000-0005-0000-0000-00000E000000}"/>
    <cellStyle name="Moneda" xfId="9" builtinId="4"/>
    <cellStyle name="Moneda [0]" xfId="25" builtinId="7"/>
    <cellStyle name="Moneda 2" xfId="10" xr:uid="{00000000-0005-0000-0000-000011000000}"/>
    <cellStyle name="Moneda 2 2" xfId="11" xr:uid="{00000000-0005-0000-0000-000012000000}"/>
    <cellStyle name="Normal" xfId="0" builtinId="0"/>
    <cellStyle name="Normal 2" xfId="2" xr:uid="{00000000-0005-0000-0000-000014000000}"/>
    <cellStyle name="Normal 2 2" xfId="7" xr:uid="{00000000-0005-0000-0000-000015000000}"/>
    <cellStyle name="Normal 3" xfId="4" xr:uid="{00000000-0005-0000-0000-000016000000}"/>
    <cellStyle name="Normal 3 2" xfId="8" xr:uid="{00000000-0005-0000-0000-000017000000}"/>
    <cellStyle name="Porcentaje" xfId="1" builtinId="5"/>
    <cellStyle name="Porcentual 2" xfId="5" xr:uid="{00000000-0005-0000-0000-00001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707573</xdr:colOff>
      <xdr:row>0</xdr:row>
      <xdr:rowOff>68038</xdr:rowOff>
    </xdr:from>
    <xdr:to>
      <xdr:col>1</xdr:col>
      <xdr:colOff>1265465</xdr:colOff>
      <xdr:row>2</xdr:row>
      <xdr:rowOff>244928</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707573" y="68038"/>
          <a:ext cx="2000249" cy="80281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1061357</xdr:colOff>
      <xdr:row>0</xdr:row>
      <xdr:rowOff>68037</xdr:rowOff>
    </xdr:from>
    <xdr:to>
      <xdr:col>2</xdr:col>
      <xdr:colOff>130076</xdr:colOff>
      <xdr:row>2</xdr:row>
      <xdr:rowOff>149678</xdr:rowOff>
    </xdr:to>
    <xdr:pic>
      <xdr:nvPicPr>
        <xdr:cNvPr id="3" name="Imagen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1061357" y="68037"/>
          <a:ext cx="1762933" cy="70757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503465</xdr:colOff>
      <xdr:row>0</xdr:row>
      <xdr:rowOff>1</xdr:rowOff>
    </xdr:from>
    <xdr:to>
      <xdr:col>1</xdr:col>
      <xdr:colOff>1014541</xdr:colOff>
      <xdr:row>2</xdr:row>
      <xdr:rowOff>353785</xdr:rowOff>
    </xdr:to>
    <xdr:pic>
      <xdr:nvPicPr>
        <xdr:cNvPr id="4" name="Imagen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a:stretch>
          <a:fillRect/>
        </a:stretch>
      </xdr:blipFill>
      <xdr:spPr>
        <a:xfrm>
          <a:off x="503465" y="1"/>
          <a:ext cx="1762933" cy="7075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598714</xdr:colOff>
      <xdr:row>0</xdr:row>
      <xdr:rowOff>54428</xdr:rowOff>
    </xdr:from>
    <xdr:to>
      <xdr:col>1</xdr:col>
      <xdr:colOff>1335200</xdr:colOff>
      <xdr:row>2</xdr:row>
      <xdr:rowOff>217711</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598714" y="54428"/>
          <a:ext cx="2000249" cy="8028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1115786</xdr:colOff>
      <xdr:row>0</xdr:row>
      <xdr:rowOff>13607</xdr:rowOff>
    </xdr:from>
    <xdr:to>
      <xdr:col>2</xdr:col>
      <xdr:colOff>285751</xdr:colOff>
      <xdr:row>2</xdr:row>
      <xdr:rowOff>307224</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115786" y="13607"/>
          <a:ext cx="1782536" cy="7154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1061357</xdr:colOff>
      <xdr:row>0</xdr:row>
      <xdr:rowOff>0</xdr:rowOff>
    </xdr:from>
    <xdr:to>
      <xdr:col>2</xdr:col>
      <xdr:colOff>190500</xdr:colOff>
      <xdr:row>2</xdr:row>
      <xdr:rowOff>143938</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1061357" y="0"/>
          <a:ext cx="1782536" cy="7154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830036</xdr:colOff>
      <xdr:row>0</xdr:row>
      <xdr:rowOff>0</xdr:rowOff>
    </xdr:from>
    <xdr:to>
      <xdr:col>1</xdr:col>
      <xdr:colOff>1292679</xdr:colOff>
      <xdr:row>2</xdr:row>
      <xdr:rowOff>211974</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830036" y="0"/>
          <a:ext cx="1782536" cy="7154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938893</xdr:colOff>
      <xdr:row>0</xdr:row>
      <xdr:rowOff>0</xdr:rowOff>
    </xdr:from>
    <xdr:to>
      <xdr:col>2</xdr:col>
      <xdr:colOff>116469</xdr:colOff>
      <xdr:row>2</xdr:row>
      <xdr:rowOff>353784</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938893" y="0"/>
          <a:ext cx="1762933" cy="70757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911678</xdr:colOff>
      <xdr:row>0</xdr:row>
      <xdr:rowOff>27214</xdr:rowOff>
    </xdr:from>
    <xdr:to>
      <xdr:col>2</xdr:col>
      <xdr:colOff>7611</xdr:colOff>
      <xdr:row>2</xdr:row>
      <xdr:rowOff>380998</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911678" y="27214"/>
          <a:ext cx="1762933" cy="70757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149680</xdr:colOff>
      <xdr:row>0</xdr:row>
      <xdr:rowOff>0</xdr:rowOff>
    </xdr:from>
    <xdr:to>
      <xdr:col>2</xdr:col>
      <xdr:colOff>544287</xdr:colOff>
      <xdr:row>2</xdr:row>
      <xdr:rowOff>75902</xdr:rowOff>
    </xdr:to>
    <xdr:pic>
      <xdr:nvPicPr>
        <xdr:cNvPr id="4" name="Imagen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stretch>
          <a:fillRect/>
        </a:stretch>
      </xdr:blipFill>
      <xdr:spPr>
        <a:xfrm>
          <a:off x="1578430" y="0"/>
          <a:ext cx="1782536" cy="71543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571502</xdr:colOff>
      <xdr:row>0</xdr:row>
      <xdr:rowOff>0</xdr:rowOff>
    </xdr:from>
    <xdr:to>
      <xdr:col>1</xdr:col>
      <xdr:colOff>1034145</xdr:colOff>
      <xdr:row>2</xdr:row>
      <xdr:rowOff>361652</xdr:rowOff>
    </xdr:to>
    <xdr:pic>
      <xdr:nvPicPr>
        <xdr:cNvPr id="3" name="Imagen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571502" y="0"/>
          <a:ext cx="1782536" cy="7154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B2:D33"/>
  <sheetViews>
    <sheetView showGridLines="0" workbookViewId="0">
      <selection activeCell="D4" sqref="D4"/>
    </sheetView>
  </sheetViews>
  <sheetFormatPr baseColWidth="10" defaultColWidth="10.85546875" defaultRowHeight="15" x14ac:dyDescent="0.25"/>
  <cols>
    <col min="1" max="1" width="10.85546875" style="7"/>
    <col min="2" max="2" width="30.28515625" style="7" customWidth="1"/>
    <col min="3" max="3" width="25.140625" style="7" customWidth="1"/>
    <col min="4" max="4" width="28.5703125" style="7" customWidth="1"/>
    <col min="5" max="16384" width="10.85546875" style="7"/>
  </cols>
  <sheetData>
    <row r="2" spans="2:4" ht="31.5" customHeight="1" x14ac:dyDescent="0.25">
      <c r="B2" s="220" t="s">
        <v>98</v>
      </c>
      <c r="C2" s="220"/>
      <c r="D2" s="220"/>
    </row>
    <row r="3" spans="2:4" x14ac:dyDescent="0.25">
      <c r="B3" s="6" t="s">
        <v>77</v>
      </c>
      <c r="C3" s="6" t="s">
        <v>71</v>
      </c>
      <c r="D3" s="6" t="s">
        <v>16</v>
      </c>
    </row>
    <row r="4" spans="2:4" ht="45" x14ac:dyDescent="0.25">
      <c r="B4" s="5" t="s">
        <v>99</v>
      </c>
      <c r="C4" s="5" t="s">
        <v>100</v>
      </c>
      <c r="D4" s="5" t="s">
        <v>101</v>
      </c>
    </row>
    <row r="5" spans="2:4" x14ac:dyDescent="0.25">
      <c r="B5" s="8"/>
      <c r="C5" s="8"/>
      <c r="D5" s="8"/>
    </row>
    <row r="6" spans="2:4" x14ac:dyDescent="0.25">
      <c r="B6" s="8"/>
      <c r="C6" s="8"/>
      <c r="D6" s="8"/>
    </row>
    <row r="7" spans="2:4" x14ac:dyDescent="0.25">
      <c r="B7" s="8"/>
      <c r="C7" s="8"/>
      <c r="D7" s="8"/>
    </row>
    <row r="8" spans="2:4" x14ac:dyDescent="0.25">
      <c r="B8" s="8"/>
      <c r="C8" s="8"/>
      <c r="D8" s="8"/>
    </row>
    <row r="9" spans="2:4" x14ac:dyDescent="0.25">
      <c r="B9" s="8"/>
      <c r="C9" s="8"/>
      <c r="D9" s="8"/>
    </row>
    <row r="10" spans="2:4" x14ac:dyDescent="0.25">
      <c r="B10" s="8"/>
      <c r="C10" s="8"/>
      <c r="D10" s="8"/>
    </row>
    <row r="11" spans="2:4" x14ac:dyDescent="0.25">
      <c r="B11" s="8"/>
      <c r="C11" s="8"/>
      <c r="D11" s="8"/>
    </row>
    <row r="12" spans="2:4" x14ac:dyDescent="0.25">
      <c r="B12" s="8"/>
      <c r="C12" s="8"/>
      <c r="D12" s="8"/>
    </row>
    <row r="13" spans="2:4" x14ac:dyDescent="0.25">
      <c r="B13" s="8"/>
      <c r="C13" s="8"/>
      <c r="D13" s="8"/>
    </row>
    <row r="14" spans="2:4" x14ac:dyDescent="0.25">
      <c r="B14" s="8"/>
      <c r="C14" s="8"/>
      <c r="D14" s="8"/>
    </row>
    <row r="15" spans="2:4" x14ac:dyDescent="0.25">
      <c r="B15" s="8"/>
      <c r="C15" s="8"/>
      <c r="D15" s="8"/>
    </row>
    <row r="16" spans="2:4" x14ac:dyDescent="0.25">
      <c r="B16" s="8"/>
      <c r="C16" s="8"/>
      <c r="D16" s="8"/>
    </row>
    <row r="17" spans="2:4" x14ac:dyDescent="0.25">
      <c r="B17" s="8"/>
      <c r="C17" s="8"/>
      <c r="D17" s="8"/>
    </row>
    <row r="18" spans="2:4" x14ac:dyDescent="0.25">
      <c r="B18" s="8"/>
      <c r="C18" s="8"/>
      <c r="D18" s="8"/>
    </row>
    <row r="19" spans="2:4" x14ac:dyDescent="0.25">
      <c r="B19" s="8"/>
      <c r="D19" s="8"/>
    </row>
    <row r="20" spans="2:4" x14ac:dyDescent="0.25">
      <c r="B20" s="8"/>
    </row>
    <row r="21" spans="2:4" x14ac:dyDescent="0.25">
      <c r="B21" s="8"/>
    </row>
    <row r="22" spans="2:4" x14ac:dyDescent="0.25">
      <c r="B22" s="8"/>
    </row>
    <row r="23" spans="2:4" x14ac:dyDescent="0.25">
      <c r="B23" s="8"/>
    </row>
    <row r="24" spans="2:4" x14ac:dyDescent="0.25">
      <c r="B24" s="8"/>
    </row>
    <row r="25" spans="2:4" x14ac:dyDescent="0.25">
      <c r="B25" s="8"/>
    </row>
    <row r="26" spans="2:4" x14ac:dyDescent="0.25">
      <c r="B26" s="8"/>
    </row>
    <row r="27" spans="2:4" x14ac:dyDescent="0.25">
      <c r="B27" s="8"/>
    </row>
    <row r="28" spans="2:4" x14ac:dyDescent="0.25">
      <c r="B28" s="8"/>
    </row>
    <row r="29" spans="2:4" x14ac:dyDescent="0.25">
      <c r="B29" s="8"/>
    </row>
    <row r="30" spans="2:4" x14ac:dyDescent="0.25">
      <c r="B30" s="8"/>
    </row>
    <row r="31" spans="2:4" x14ac:dyDescent="0.25">
      <c r="B31" s="8"/>
    </row>
    <row r="32" spans="2:4" x14ac:dyDescent="0.25">
      <c r="B32" s="8"/>
    </row>
    <row r="33" spans="2:2" x14ac:dyDescent="0.25">
      <c r="B33" s="8"/>
    </row>
  </sheetData>
  <mergeCells count="1">
    <mergeCell ref="B2:D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Q23"/>
  <sheetViews>
    <sheetView showGridLines="0" zoomScale="80" zoomScaleNormal="80" zoomScalePageLayoutView="80" workbookViewId="0">
      <selection activeCell="M13" sqref="M13"/>
    </sheetView>
  </sheetViews>
  <sheetFormatPr baseColWidth="10" defaultColWidth="10.85546875" defaultRowHeight="12.75" x14ac:dyDescent="0.2"/>
  <cols>
    <col min="1" max="1" width="19.7109375" style="9" customWidth="1"/>
    <col min="2" max="2" width="20.140625" style="9" customWidth="1"/>
    <col min="3" max="3" width="18.7109375" style="9" customWidth="1"/>
    <col min="4" max="4" width="10.140625" style="9" customWidth="1"/>
    <col min="5" max="5" width="18.85546875" style="9" customWidth="1"/>
    <col min="6" max="6" width="20.28515625" style="9" customWidth="1"/>
    <col min="7" max="7" width="26.140625" style="9" customWidth="1"/>
    <col min="8" max="8" width="11.42578125" style="9" customWidth="1"/>
    <col min="9" max="9" width="23" style="9" customWidth="1"/>
    <col min="10" max="10" width="14.85546875" style="9" customWidth="1"/>
    <col min="11" max="11" width="16.85546875" style="9" customWidth="1"/>
    <col min="12" max="12" width="10.28515625" style="76" customWidth="1"/>
    <col min="13" max="13" width="17.85546875" style="14" customWidth="1"/>
    <col min="14" max="14" width="13.140625" style="9" customWidth="1"/>
    <col min="15" max="15" width="15.140625" style="9" customWidth="1"/>
    <col min="16" max="16" width="15" style="9" customWidth="1"/>
    <col min="17" max="17" width="41.42578125" style="9" customWidth="1"/>
    <col min="18" max="16384" width="10.85546875" style="9"/>
  </cols>
  <sheetData>
    <row r="1" spans="1:17" ht="13.5" customHeight="1" x14ac:dyDescent="0.2">
      <c r="A1" s="238"/>
      <c r="B1" s="238"/>
      <c r="C1" s="238"/>
      <c r="D1" s="238"/>
      <c r="E1" s="264" t="s">
        <v>225</v>
      </c>
      <c r="F1" s="264"/>
      <c r="G1" s="264"/>
      <c r="H1" s="264"/>
      <c r="I1" s="264"/>
      <c r="J1" s="264"/>
      <c r="K1" s="264"/>
      <c r="L1" s="264"/>
      <c r="M1" s="264"/>
      <c r="N1" s="264"/>
      <c r="O1" s="264"/>
      <c r="P1" s="264"/>
      <c r="Q1" s="264"/>
    </row>
    <row r="2" spans="1:17" ht="13.5" customHeight="1" x14ac:dyDescent="0.2">
      <c r="A2" s="238"/>
      <c r="B2" s="238"/>
      <c r="C2" s="238"/>
      <c r="D2" s="238"/>
      <c r="E2" s="264"/>
      <c r="F2" s="264"/>
      <c r="G2" s="264"/>
      <c r="H2" s="264"/>
      <c r="I2" s="264"/>
      <c r="J2" s="264"/>
      <c r="K2" s="264"/>
      <c r="L2" s="264"/>
      <c r="M2" s="264"/>
      <c r="N2" s="264"/>
      <c r="O2" s="264"/>
      <c r="P2" s="264"/>
      <c r="Q2" s="264"/>
    </row>
    <row r="3" spans="1:17" ht="36.75" customHeight="1" x14ac:dyDescent="0.2">
      <c r="A3" s="238"/>
      <c r="B3" s="238"/>
      <c r="C3" s="238"/>
      <c r="D3" s="238"/>
      <c r="E3" s="264"/>
      <c r="F3" s="264"/>
      <c r="G3" s="264"/>
      <c r="H3" s="264"/>
      <c r="I3" s="264"/>
      <c r="J3" s="264"/>
      <c r="K3" s="264"/>
      <c r="L3" s="264"/>
      <c r="M3" s="264"/>
      <c r="N3" s="264"/>
      <c r="O3" s="264"/>
      <c r="P3" s="264"/>
      <c r="Q3" s="264"/>
    </row>
    <row r="4" spans="1:17" x14ac:dyDescent="0.2">
      <c r="A4" s="240" t="s">
        <v>52</v>
      </c>
      <c r="B4" s="240"/>
      <c r="C4" s="240"/>
      <c r="D4" s="240"/>
      <c r="E4" s="240"/>
      <c r="F4" s="240"/>
      <c r="G4" s="240"/>
      <c r="H4" s="240"/>
      <c r="I4" s="240"/>
      <c r="J4" s="240"/>
      <c r="K4" s="240"/>
      <c r="L4" s="240"/>
      <c r="M4" s="240"/>
      <c r="N4" s="240"/>
      <c r="O4" s="240"/>
      <c r="P4" s="240"/>
      <c r="Q4" s="240"/>
    </row>
    <row r="5" spans="1:17" x14ac:dyDescent="0.2">
      <c r="A5" s="240" t="s">
        <v>385</v>
      </c>
      <c r="B5" s="240"/>
      <c r="C5" s="240"/>
      <c r="D5" s="240"/>
      <c r="E5" s="240"/>
      <c r="F5" s="240"/>
      <c r="G5" s="240"/>
      <c r="H5" s="240"/>
      <c r="I5" s="240"/>
      <c r="J5" s="240"/>
      <c r="K5" s="240"/>
      <c r="L5" s="240"/>
      <c r="M5" s="240"/>
      <c r="N5" s="240"/>
      <c r="O5" s="240"/>
      <c r="P5" s="240"/>
      <c r="Q5" s="240"/>
    </row>
    <row r="6" spans="1:17" x14ac:dyDescent="0.2">
      <c r="A6" s="240" t="s">
        <v>260</v>
      </c>
      <c r="B6" s="240"/>
      <c r="C6" s="240"/>
      <c r="D6" s="240"/>
      <c r="E6" s="240"/>
      <c r="F6" s="240"/>
      <c r="G6" s="240"/>
      <c r="H6" s="240"/>
      <c r="I6" s="240"/>
      <c r="J6" s="240"/>
      <c r="K6" s="240"/>
      <c r="L6" s="240"/>
      <c r="M6" s="240"/>
      <c r="N6" s="240"/>
      <c r="O6" s="240"/>
      <c r="P6" s="240"/>
      <c r="Q6" s="240"/>
    </row>
    <row r="7" spans="1:17" ht="15.75" customHeight="1" x14ac:dyDescent="0.2">
      <c r="A7" s="238"/>
      <c r="B7" s="238"/>
      <c r="C7" s="238"/>
      <c r="D7" s="238"/>
      <c r="E7" s="238"/>
      <c r="F7" s="238"/>
      <c r="G7" s="238"/>
      <c r="H7" s="238"/>
      <c r="I7" s="238"/>
      <c r="J7" s="238"/>
      <c r="K7" s="238"/>
      <c r="L7" s="238"/>
      <c r="M7" s="238"/>
      <c r="N7" s="238"/>
      <c r="O7" s="238"/>
      <c r="P7" s="238"/>
      <c r="Q7" s="238"/>
    </row>
    <row r="8" spans="1:17" ht="12.75" customHeight="1" x14ac:dyDescent="0.2">
      <c r="A8" s="279" t="s">
        <v>1</v>
      </c>
      <c r="B8" s="279"/>
      <c r="C8" s="279"/>
      <c r="D8" s="279"/>
      <c r="E8" s="279"/>
      <c r="F8" s="279"/>
      <c r="G8" s="279"/>
      <c r="H8" s="279"/>
      <c r="I8" s="279"/>
      <c r="J8" s="279"/>
      <c r="K8" s="279"/>
      <c r="L8" s="279"/>
      <c r="M8" s="247" t="s">
        <v>2</v>
      </c>
      <c r="N8" s="248"/>
      <c r="O8" s="248"/>
      <c r="P8" s="249"/>
      <c r="Q8" s="189" t="s">
        <v>263</v>
      </c>
    </row>
    <row r="9" spans="1:17" ht="12.75" customHeight="1" x14ac:dyDescent="0.2">
      <c r="A9" s="251" t="s">
        <v>74</v>
      </c>
      <c r="B9" s="251" t="s">
        <v>92</v>
      </c>
      <c r="C9" s="267" t="s">
        <v>161</v>
      </c>
      <c r="D9" s="250" t="s">
        <v>3</v>
      </c>
      <c r="E9" s="251" t="s">
        <v>4</v>
      </c>
      <c r="F9" s="281" t="s">
        <v>27</v>
      </c>
      <c r="G9" s="281"/>
      <c r="H9" s="281"/>
      <c r="I9" s="281"/>
      <c r="J9" s="281"/>
      <c r="K9" s="281"/>
      <c r="L9" s="250" t="s">
        <v>3</v>
      </c>
      <c r="M9" s="236" t="s">
        <v>466</v>
      </c>
      <c r="N9" s="250" t="s">
        <v>96</v>
      </c>
      <c r="O9" s="250" t="s">
        <v>5</v>
      </c>
      <c r="P9" s="250" t="s">
        <v>6</v>
      </c>
      <c r="Q9" s="236" t="s">
        <v>434</v>
      </c>
    </row>
    <row r="10" spans="1:17" ht="57" customHeight="1" x14ac:dyDescent="0.2">
      <c r="A10" s="251"/>
      <c r="B10" s="251"/>
      <c r="C10" s="268"/>
      <c r="D10" s="250"/>
      <c r="E10" s="251"/>
      <c r="F10" s="83" t="s">
        <v>29</v>
      </c>
      <c r="G10" s="97" t="s">
        <v>28</v>
      </c>
      <c r="H10" s="97" t="s">
        <v>33</v>
      </c>
      <c r="I10" s="83" t="s">
        <v>21</v>
      </c>
      <c r="J10" s="97" t="s">
        <v>34</v>
      </c>
      <c r="K10" s="97" t="s">
        <v>38</v>
      </c>
      <c r="L10" s="250"/>
      <c r="M10" s="236"/>
      <c r="N10" s="250"/>
      <c r="O10" s="250"/>
      <c r="P10" s="250"/>
      <c r="Q10" s="237"/>
    </row>
    <row r="11" spans="1:17" ht="91.5" customHeight="1" x14ac:dyDescent="0.2">
      <c r="A11" s="252" t="s">
        <v>70</v>
      </c>
      <c r="B11" s="254" t="str">
        <f>+'Objetivos Estratégicos'!B8</f>
        <v xml:space="preserve">Realizar alianzas estratégicas con la Alcaldía y sus entes descentralizados para temas de comunicación a través de la Agencia y Central de Medios de Telemedellín. </v>
      </c>
      <c r="C11" s="266" t="s">
        <v>189</v>
      </c>
      <c r="D11" s="260">
        <f>SUM(L11:L13)</f>
        <v>0.04</v>
      </c>
      <c r="E11" s="256" t="s">
        <v>259</v>
      </c>
      <c r="F11" s="84" t="s">
        <v>81</v>
      </c>
      <c r="G11" s="84" t="s">
        <v>82</v>
      </c>
      <c r="H11" s="105" t="s">
        <v>22</v>
      </c>
      <c r="I11" s="84" t="s">
        <v>227</v>
      </c>
      <c r="J11" s="84" t="s">
        <v>20</v>
      </c>
      <c r="K11" s="98">
        <v>0</v>
      </c>
      <c r="L11" s="143">
        <v>0.02</v>
      </c>
      <c r="M11" s="71">
        <v>-6519956</v>
      </c>
      <c r="N11" s="96">
        <f>IF(MAX(M11:M11)&gt;K11,100%,0)</f>
        <v>0</v>
      </c>
      <c r="O11" s="94">
        <f t="shared" ref="O11:O16" si="0">IF(N11&lt;=100%,N11*L11,L11)</f>
        <v>0</v>
      </c>
      <c r="P11" s="96">
        <f>(O11/D20)*100</f>
        <v>0</v>
      </c>
      <c r="Q11" s="175" t="s">
        <v>465</v>
      </c>
    </row>
    <row r="12" spans="1:17" ht="72.75" customHeight="1" x14ac:dyDescent="0.2">
      <c r="A12" s="253"/>
      <c r="B12" s="255"/>
      <c r="C12" s="266"/>
      <c r="D12" s="260"/>
      <c r="E12" s="257"/>
      <c r="F12" s="84" t="s">
        <v>55</v>
      </c>
      <c r="G12" s="84" t="s">
        <v>53</v>
      </c>
      <c r="H12" s="105" t="s">
        <v>24</v>
      </c>
      <c r="I12" s="84" t="s">
        <v>187</v>
      </c>
      <c r="J12" s="84" t="s">
        <v>20</v>
      </c>
      <c r="K12" s="69">
        <v>0.9</v>
      </c>
      <c r="L12" s="89">
        <v>0.01</v>
      </c>
      <c r="M12" s="135">
        <v>0.99550000000000005</v>
      </c>
      <c r="N12" s="96">
        <f>MAX(M12:M12)/K12</f>
        <v>1.106111111111111</v>
      </c>
      <c r="O12" s="94">
        <f t="shared" si="0"/>
        <v>0.01</v>
      </c>
      <c r="P12" s="96">
        <f>(O12/D20)*100</f>
        <v>0.21739130434782608</v>
      </c>
      <c r="Q12" s="175" t="s">
        <v>428</v>
      </c>
    </row>
    <row r="13" spans="1:17" ht="68.25" customHeight="1" x14ac:dyDescent="0.2">
      <c r="A13" s="253"/>
      <c r="B13" s="255"/>
      <c r="C13" s="266"/>
      <c r="D13" s="260"/>
      <c r="E13" s="257"/>
      <c r="F13" s="84" t="s">
        <v>56</v>
      </c>
      <c r="G13" s="84" t="s">
        <v>54</v>
      </c>
      <c r="H13" s="105" t="s">
        <v>24</v>
      </c>
      <c r="I13" s="84" t="s">
        <v>188</v>
      </c>
      <c r="J13" s="84" t="s">
        <v>20</v>
      </c>
      <c r="K13" s="69">
        <v>0.9</v>
      </c>
      <c r="L13" s="88">
        <v>0.01</v>
      </c>
      <c r="M13" s="136">
        <v>0.9052</v>
      </c>
      <c r="N13" s="96">
        <f>MAX(M13:M13)/K13</f>
        <v>1.0057777777777777</v>
      </c>
      <c r="O13" s="86">
        <f t="shared" si="0"/>
        <v>0.01</v>
      </c>
      <c r="P13" s="73">
        <f>(O13/D20)*100</f>
        <v>0.21739130434782608</v>
      </c>
      <c r="Q13" s="23" t="s">
        <v>429</v>
      </c>
    </row>
    <row r="14" spans="1:17" ht="63.75" customHeight="1" x14ac:dyDescent="0.2">
      <c r="A14" s="253"/>
      <c r="B14" s="255"/>
      <c r="C14" s="266" t="s">
        <v>272</v>
      </c>
      <c r="D14" s="270">
        <f>SUM(L14:L16)</f>
        <v>6.0000000000000001E-3</v>
      </c>
      <c r="E14" s="257"/>
      <c r="F14" s="116" t="s">
        <v>339</v>
      </c>
      <c r="G14" s="116" t="s">
        <v>340</v>
      </c>
      <c r="H14" s="116" t="s">
        <v>23</v>
      </c>
      <c r="I14" s="116" t="s">
        <v>341</v>
      </c>
      <c r="J14" s="116" t="s">
        <v>45</v>
      </c>
      <c r="K14" s="156">
        <v>1</v>
      </c>
      <c r="L14" s="88">
        <v>2E-3</v>
      </c>
      <c r="M14" s="156">
        <v>1</v>
      </c>
      <c r="N14" s="96">
        <f>MAX(M14:M14)/K14</f>
        <v>1</v>
      </c>
      <c r="O14" s="190">
        <f t="shared" si="0"/>
        <v>2E-3</v>
      </c>
      <c r="P14" s="73">
        <f>(O14/D20)*100</f>
        <v>4.3478260869565216E-2</v>
      </c>
      <c r="Q14" s="23" t="s">
        <v>430</v>
      </c>
    </row>
    <row r="15" spans="1:17" ht="69.75" customHeight="1" x14ac:dyDescent="0.2">
      <c r="A15" s="253"/>
      <c r="B15" s="255"/>
      <c r="C15" s="266"/>
      <c r="D15" s="270"/>
      <c r="E15" s="257"/>
      <c r="F15" s="116" t="s">
        <v>342</v>
      </c>
      <c r="G15" s="116" t="s">
        <v>343</v>
      </c>
      <c r="H15" s="116" t="s">
        <v>23</v>
      </c>
      <c r="I15" s="116" t="s">
        <v>344</v>
      </c>
      <c r="J15" s="116" t="s">
        <v>45</v>
      </c>
      <c r="K15" s="156">
        <v>1</v>
      </c>
      <c r="L15" s="149">
        <v>2E-3</v>
      </c>
      <c r="M15" s="156">
        <v>1</v>
      </c>
      <c r="N15" s="96">
        <f>MAX(M15:M15)/K15</f>
        <v>1</v>
      </c>
      <c r="O15" s="149">
        <f t="shared" si="0"/>
        <v>2E-3</v>
      </c>
      <c r="P15" s="73">
        <f>(O15/D20)*100</f>
        <v>4.3478260869565216E-2</v>
      </c>
      <c r="Q15" s="23" t="s">
        <v>431</v>
      </c>
    </row>
    <row r="16" spans="1:17" ht="57" customHeight="1" x14ac:dyDescent="0.2">
      <c r="A16" s="253"/>
      <c r="B16" s="271"/>
      <c r="C16" s="266"/>
      <c r="D16" s="282"/>
      <c r="E16" s="275"/>
      <c r="F16" s="84" t="s">
        <v>336</v>
      </c>
      <c r="G16" s="84" t="s">
        <v>337</v>
      </c>
      <c r="H16" s="105" t="s">
        <v>24</v>
      </c>
      <c r="I16" s="84" t="s">
        <v>338</v>
      </c>
      <c r="J16" s="105" t="s">
        <v>20</v>
      </c>
      <c r="K16" s="71">
        <v>4000000000</v>
      </c>
      <c r="L16" s="149">
        <v>2E-3</v>
      </c>
      <c r="M16" s="71">
        <v>1286166972</v>
      </c>
      <c r="N16" s="96">
        <f>MAX(M16:M16)/K16</f>
        <v>0.32154174299999999</v>
      </c>
      <c r="O16" s="149">
        <f t="shared" si="0"/>
        <v>6.4308348600000003E-4</v>
      </c>
      <c r="P16" s="73">
        <f>(O16/D20)*100</f>
        <v>1.3980075782608696E-2</v>
      </c>
      <c r="Q16" s="91" t="s">
        <v>432</v>
      </c>
    </row>
    <row r="17" spans="1:17" ht="13.5" customHeight="1" x14ac:dyDescent="0.2">
      <c r="A17" s="259" t="s">
        <v>8</v>
      </c>
      <c r="B17" s="259"/>
      <c r="C17" s="259"/>
      <c r="D17" s="259"/>
      <c r="E17" s="259"/>
      <c r="F17" s="259"/>
      <c r="G17" s="259"/>
      <c r="H17" s="259"/>
      <c r="I17" s="259"/>
      <c r="J17" s="259"/>
      <c r="K17" s="259"/>
      <c r="L17" s="259"/>
      <c r="M17" s="259"/>
      <c r="N17" s="259"/>
      <c r="O17" s="259"/>
      <c r="P17" s="128">
        <f>SUM(P11:P16)</f>
        <v>0.53571920621739133</v>
      </c>
      <c r="Q17" s="125"/>
    </row>
    <row r="19" spans="1:17" ht="35.25" customHeight="1" x14ac:dyDescent="0.2">
      <c r="C19" s="199"/>
      <c r="D19" s="205">
        <f>SUM(D11:D16)</f>
        <v>4.5999999999999999E-2</v>
      </c>
      <c r="E19" s="199"/>
      <c r="Q19" s="45" t="s">
        <v>220</v>
      </c>
    </row>
    <row r="20" spans="1:17" x14ac:dyDescent="0.2">
      <c r="C20" s="199"/>
      <c r="D20" s="199">
        <f>+D19*100</f>
        <v>4.5999999999999996</v>
      </c>
      <c r="E20" s="199"/>
    </row>
    <row r="21" spans="1:17" x14ac:dyDescent="0.2">
      <c r="C21" s="199"/>
      <c r="D21" s="199"/>
      <c r="E21" s="199"/>
    </row>
    <row r="22" spans="1:17" x14ac:dyDescent="0.2">
      <c r="C22" s="199"/>
      <c r="D22" s="199"/>
      <c r="E22" s="199"/>
    </row>
    <row r="23" spans="1:17" x14ac:dyDescent="0.2">
      <c r="C23" s="199"/>
      <c r="D23" s="199"/>
      <c r="E23" s="199"/>
    </row>
  </sheetData>
  <mergeCells count="28">
    <mergeCell ref="A17:O17"/>
    <mergeCell ref="A11:A16"/>
    <mergeCell ref="E11:E16"/>
    <mergeCell ref="C9:C10"/>
    <mergeCell ref="O9:O10"/>
    <mergeCell ref="B11:B16"/>
    <mergeCell ref="M9:M10"/>
    <mergeCell ref="N9:N10"/>
    <mergeCell ref="C14:C16"/>
    <mergeCell ref="C11:C13"/>
    <mergeCell ref="D11:D13"/>
    <mergeCell ref="D14:D16"/>
    <mergeCell ref="A1:D3"/>
    <mergeCell ref="A4:Q4"/>
    <mergeCell ref="E9:E10"/>
    <mergeCell ref="A5:Q5"/>
    <mergeCell ref="A6:Q6"/>
    <mergeCell ref="A7:Q7"/>
    <mergeCell ref="A8:L8"/>
    <mergeCell ref="A9:A10"/>
    <mergeCell ref="B9:B10"/>
    <mergeCell ref="D9:D10"/>
    <mergeCell ref="F9:K9"/>
    <mergeCell ref="E1:Q3"/>
    <mergeCell ref="Q9:Q10"/>
    <mergeCell ref="M8:P8"/>
    <mergeCell ref="P9:P10"/>
    <mergeCell ref="L9:L10"/>
  </mergeCells>
  <pageMargins left="0.7" right="0.7" top="0.75" bottom="0.75" header="0.3" footer="0.3"/>
  <pageSetup orientation="portrait" r:id="rId1"/>
  <ignoredErrors>
    <ignoredError sqref="D14 D11"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sheetPr>
  <dimension ref="A1:AS35"/>
  <sheetViews>
    <sheetView showGridLines="0" zoomScale="80" zoomScaleNormal="80" zoomScalePageLayoutView="85" workbookViewId="0">
      <selection activeCell="M12" sqref="M12"/>
    </sheetView>
  </sheetViews>
  <sheetFormatPr baseColWidth="10" defaultColWidth="0" defaultRowHeight="12.75" customHeight="1" x14ac:dyDescent="0.2"/>
  <cols>
    <col min="1" max="1" width="21.42578125" style="1" customWidth="1"/>
    <col min="2" max="2" width="20.7109375" style="1" customWidth="1"/>
    <col min="3" max="3" width="17.42578125" style="1" customWidth="1"/>
    <col min="4" max="4" width="10.28515625" style="1" customWidth="1"/>
    <col min="5" max="5" width="15.28515625" style="1" bestFit="1" customWidth="1"/>
    <col min="6" max="6" width="15.28515625" style="1" customWidth="1"/>
    <col min="7" max="7" width="33.28515625" style="1" customWidth="1"/>
    <col min="8" max="8" width="16.7109375" style="1" customWidth="1"/>
    <col min="9" max="9" width="20.28515625" style="1" customWidth="1"/>
    <col min="10" max="10" width="14.42578125" style="1" customWidth="1"/>
    <col min="11" max="11" width="18.28515625" style="1" bestFit="1" customWidth="1"/>
    <col min="12" max="12" width="10.5703125" style="1" customWidth="1"/>
    <col min="13" max="13" width="15.42578125" style="1" customWidth="1"/>
    <col min="14" max="14" width="17.28515625" style="1" customWidth="1"/>
    <col min="15" max="15" width="16.28515625" style="1" customWidth="1"/>
    <col min="16" max="16" width="15.7109375" style="1" customWidth="1"/>
    <col min="17" max="17" width="32.85546875" style="1" customWidth="1"/>
    <col min="18" max="18" width="8.7109375" style="1" customWidth="1"/>
    <col min="19" max="45" width="0" style="1" hidden="1" customWidth="1"/>
    <col min="46" max="16384" width="11.42578125" style="1" hidden="1"/>
  </cols>
  <sheetData>
    <row r="1" spans="1:18" ht="18.75" customHeight="1" x14ac:dyDescent="0.2">
      <c r="A1" s="238"/>
      <c r="B1" s="238"/>
      <c r="C1" s="238"/>
      <c r="D1" s="238"/>
      <c r="E1" s="264" t="s">
        <v>225</v>
      </c>
      <c r="F1" s="264"/>
      <c r="G1" s="264"/>
      <c r="H1" s="264"/>
      <c r="I1" s="264"/>
      <c r="J1" s="264"/>
      <c r="K1" s="264"/>
      <c r="L1" s="264"/>
      <c r="M1" s="264"/>
      <c r="N1" s="264"/>
      <c r="O1" s="264"/>
      <c r="P1" s="264"/>
      <c r="Q1" s="264"/>
    </row>
    <row r="2" spans="1:18" ht="30.75" customHeight="1" x14ac:dyDescent="0.2">
      <c r="A2" s="238"/>
      <c r="B2" s="238"/>
      <c r="C2" s="238"/>
      <c r="D2" s="238"/>
      <c r="E2" s="264"/>
      <c r="F2" s="264"/>
      <c r="G2" s="264"/>
      <c r="H2" s="264"/>
      <c r="I2" s="264"/>
      <c r="J2" s="264"/>
      <c r="K2" s="264"/>
      <c r="L2" s="264"/>
      <c r="M2" s="264"/>
      <c r="N2" s="264"/>
      <c r="O2" s="264"/>
      <c r="P2" s="264"/>
      <c r="Q2" s="264"/>
    </row>
    <row r="3" spans="1:18" ht="9.75" customHeight="1" x14ac:dyDescent="0.2">
      <c r="A3" s="238"/>
      <c r="B3" s="238"/>
      <c r="C3" s="238"/>
      <c r="D3" s="238"/>
      <c r="E3" s="264"/>
      <c r="F3" s="264"/>
      <c r="G3" s="264"/>
      <c r="H3" s="264"/>
      <c r="I3" s="264"/>
      <c r="J3" s="264"/>
      <c r="K3" s="264"/>
      <c r="L3" s="264"/>
      <c r="M3" s="264"/>
      <c r="N3" s="264"/>
      <c r="O3" s="264"/>
      <c r="P3" s="264"/>
      <c r="Q3" s="264"/>
    </row>
    <row r="4" spans="1:18" x14ac:dyDescent="0.2">
      <c r="A4" s="240" t="s">
        <v>368</v>
      </c>
      <c r="B4" s="240"/>
      <c r="C4" s="240"/>
      <c r="D4" s="240"/>
      <c r="E4" s="240"/>
      <c r="F4" s="240"/>
      <c r="G4" s="240"/>
      <c r="H4" s="240"/>
      <c r="I4" s="240"/>
      <c r="J4" s="240"/>
      <c r="K4" s="240"/>
      <c r="L4" s="240"/>
      <c r="M4" s="240"/>
      <c r="N4" s="240"/>
      <c r="O4" s="240"/>
      <c r="P4" s="240"/>
      <c r="Q4" s="240"/>
    </row>
    <row r="5" spans="1:18" x14ac:dyDescent="0.2">
      <c r="A5" s="240" t="s">
        <v>326</v>
      </c>
      <c r="B5" s="240"/>
      <c r="C5" s="240"/>
      <c r="D5" s="240"/>
      <c r="E5" s="240"/>
      <c r="F5" s="240"/>
      <c r="G5" s="240"/>
      <c r="H5" s="240"/>
      <c r="I5" s="240"/>
      <c r="J5" s="240"/>
      <c r="K5" s="240"/>
      <c r="L5" s="240"/>
      <c r="M5" s="240"/>
      <c r="N5" s="240"/>
      <c r="O5" s="240"/>
      <c r="P5" s="240"/>
      <c r="Q5" s="240"/>
    </row>
    <row r="6" spans="1:18" x14ac:dyDescent="0.2">
      <c r="A6" s="240" t="s">
        <v>260</v>
      </c>
      <c r="B6" s="240"/>
      <c r="C6" s="240"/>
      <c r="D6" s="240"/>
      <c r="E6" s="240"/>
      <c r="F6" s="240"/>
      <c r="G6" s="240"/>
      <c r="H6" s="240"/>
      <c r="I6" s="240"/>
      <c r="J6" s="240"/>
      <c r="K6" s="240"/>
      <c r="L6" s="240"/>
      <c r="M6" s="240"/>
      <c r="N6" s="240"/>
      <c r="O6" s="240"/>
      <c r="P6" s="240"/>
      <c r="Q6" s="240"/>
    </row>
    <row r="7" spans="1:18" ht="15.75" customHeight="1" x14ac:dyDescent="0.2">
      <c r="A7" s="261"/>
      <c r="B7" s="261"/>
      <c r="C7" s="261"/>
      <c r="D7" s="261"/>
      <c r="E7" s="261"/>
      <c r="F7" s="261"/>
      <c r="G7" s="261"/>
      <c r="H7" s="261"/>
      <c r="I7" s="261"/>
      <c r="J7" s="261"/>
      <c r="K7" s="261"/>
      <c r="L7" s="261"/>
      <c r="M7" s="261"/>
      <c r="N7" s="261"/>
      <c r="O7" s="261"/>
      <c r="P7" s="261"/>
      <c r="Q7" s="261"/>
    </row>
    <row r="8" spans="1:18" ht="15.75" customHeight="1" x14ac:dyDescent="0.2">
      <c r="A8" s="239" t="s">
        <v>1</v>
      </c>
      <c r="B8" s="239"/>
      <c r="C8" s="239"/>
      <c r="D8" s="239"/>
      <c r="E8" s="239"/>
      <c r="F8" s="239"/>
      <c r="G8" s="239"/>
      <c r="H8" s="239"/>
      <c r="I8" s="239"/>
      <c r="J8" s="239"/>
      <c r="K8" s="239"/>
      <c r="L8" s="239"/>
      <c r="M8" s="248" t="s">
        <v>2</v>
      </c>
      <c r="N8" s="248"/>
      <c r="O8" s="248"/>
      <c r="P8" s="249"/>
      <c r="Q8" s="189" t="s">
        <v>263</v>
      </c>
      <c r="R8" s="10"/>
    </row>
    <row r="9" spans="1:18" ht="11.25" customHeight="1" x14ac:dyDescent="0.2">
      <c r="A9" s="251" t="s">
        <v>74</v>
      </c>
      <c r="B9" s="251" t="s">
        <v>92</v>
      </c>
      <c r="C9" s="267" t="s">
        <v>161</v>
      </c>
      <c r="D9" s="250" t="s">
        <v>3</v>
      </c>
      <c r="E9" s="251" t="s">
        <v>4</v>
      </c>
      <c r="F9" s="251" t="s">
        <v>27</v>
      </c>
      <c r="G9" s="251"/>
      <c r="H9" s="251"/>
      <c r="I9" s="251"/>
      <c r="J9" s="251"/>
      <c r="K9" s="251"/>
      <c r="L9" s="250" t="s">
        <v>3</v>
      </c>
      <c r="M9" s="236" t="s">
        <v>433</v>
      </c>
      <c r="N9" s="250" t="s">
        <v>96</v>
      </c>
      <c r="O9" s="250" t="s">
        <v>5</v>
      </c>
      <c r="P9" s="250" t="s">
        <v>6</v>
      </c>
      <c r="Q9" s="236" t="s">
        <v>434</v>
      </c>
    </row>
    <row r="10" spans="1:18" ht="43.5" customHeight="1" x14ac:dyDescent="0.2">
      <c r="A10" s="251"/>
      <c r="B10" s="251"/>
      <c r="C10" s="268"/>
      <c r="D10" s="250"/>
      <c r="E10" s="251"/>
      <c r="F10" s="47" t="s">
        <v>29</v>
      </c>
      <c r="G10" s="50" t="s">
        <v>28</v>
      </c>
      <c r="H10" s="50" t="s">
        <v>33</v>
      </c>
      <c r="I10" s="47" t="s">
        <v>21</v>
      </c>
      <c r="J10" s="50" t="s">
        <v>34</v>
      </c>
      <c r="K10" s="50" t="s">
        <v>38</v>
      </c>
      <c r="L10" s="250"/>
      <c r="M10" s="236"/>
      <c r="N10" s="250"/>
      <c r="O10" s="250"/>
      <c r="P10" s="250"/>
      <c r="Q10" s="237"/>
    </row>
    <row r="11" spans="1:18" ht="87" customHeight="1" x14ac:dyDescent="0.2">
      <c r="A11" s="252" t="s">
        <v>70</v>
      </c>
      <c r="B11" s="254" t="s">
        <v>9</v>
      </c>
      <c r="C11" s="266" t="s">
        <v>192</v>
      </c>
      <c r="D11" s="260">
        <f>+SUM(L11:L12)</f>
        <v>0.08</v>
      </c>
      <c r="E11" s="256" t="s">
        <v>327</v>
      </c>
      <c r="F11" s="79" t="s">
        <v>179</v>
      </c>
      <c r="G11" s="78" t="s">
        <v>80</v>
      </c>
      <c r="H11" s="77" t="s">
        <v>24</v>
      </c>
      <c r="I11" s="78" t="s">
        <v>180</v>
      </c>
      <c r="J11" s="77" t="s">
        <v>45</v>
      </c>
      <c r="K11" s="71">
        <v>670375000</v>
      </c>
      <c r="L11" s="80">
        <v>0.05</v>
      </c>
      <c r="M11" s="71">
        <v>670375000</v>
      </c>
      <c r="N11" s="82">
        <f>SUM(M11:M11)/K11</f>
        <v>1</v>
      </c>
      <c r="O11" s="73">
        <f>IF(N11&lt;=100%,N11*L11,L11)</f>
        <v>0.05</v>
      </c>
      <c r="P11" s="73">
        <f>(O11/D19)*100</f>
        <v>0.5617977528089888</v>
      </c>
      <c r="Q11" s="166" t="s">
        <v>383</v>
      </c>
    </row>
    <row r="12" spans="1:18" ht="54.75" customHeight="1" x14ac:dyDescent="0.2">
      <c r="A12" s="253"/>
      <c r="B12" s="255"/>
      <c r="C12" s="266"/>
      <c r="D12" s="260"/>
      <c r="E12" s="257"/>
      <c r="F12" s="116" t="s">
        <v>181</v>
      </c>
      <c r="G12" s="116" t="s">
        <v>90</v>
      </c>
      <c r="H12" s="116" t="s">
        <v>24</v>
      </c>
      <c r="I12" s="116" t="s">
        <v>182</v>
      </c>
      <c r="J12" s="116" t="s">
        <v>45</v>
      </c>
      <c r="K12" s="67">
        <v>8500</v>
      </c>
      <c r="L12" s="149">
        <v>0.03</v>
      </c>
      <c r="M12" s="113">
        <v>8640</v>
      </c>
      <c r="N12" s="82">
        <f>SUM(M12:M12)/K12</f>
        <v>1.016470588235294</v>
      </c>
      <c r="O12" s="73">
        <f>IF(N12&lt;=100%,N12*L12,L12)</f>
        <v>0.03</v>
      </c>
      <c r="P12" s="73">
        <f>(O12/D19)*100</f>
        <v>0.33707865168539325</v>
      </c>
      <c r="Q12" s="166" t="s">
        <v>375</v>
      </c>
    </row>
    <row r="13" spans="1:18" ht="61.5" customHeight="1" x14ac:dyDescent="0.2">
      <c r="A13" s="253"/>
      <c r="B13" s="255"/>
      <c r="C13" s="254" t="s">
        <v>272</v>
      </c>
      <c r="D13" s="269">
        <f>SUM(L13:L15)</f>
        <v>9.0000000000000011E-3</v>
      </c>
      <c r="E13" s="257"/>
      <c r="F13" s="146" t="s">
        <v>328</v>
      </c>
      <c r="G13" s="144" t="s">
        <v>329</v>
      </c>
      <c r="H13" s="116" t="s">
        <v>23</v>
      </c>
      <c r="I13" s="146" t="s">
        <v>330</v>
      </c>
      <c r="J13" s="116" t="s">
        <v>45</v>
      </c>
      <c r="K13" s="113">
        <v>1</v>
      </c>
      <c r="L13" s="148">
        <v>3.0000000000000001E-3</v>
      </c>
      <c r="M13" s="212">
        <v>1</v>
      </c>
      <c r="N13" s="82">
        <f>SUM(M13:M13)/K13</f>
        <v>1</v>
      </c>
      <c r="O13" s="73">
        <f>IF(N13&lt;=100%,N13*L13,L13)</f>
        <v>3.0000000000000001E-3</v>
      </c>
      <c r="P13" s="73">
        <f>(O13/D19)*100</f>
        <v>3.3707865168539325E-2</v>
      </c>
      <c r="Q13" s="166" t="s">
        <v>473</v>
      </c>
    </row>
    <row r="14" spans="1:18" ht="54.75" customHeight="1" x14ac:dyDescent="0.2">
      <c r="A14" s="253"/>
      <c r="B14" s="255"/>
      <c r="C14" s="255"/>
      <c r="D14" s="270"/>
      <c r="E14" s="257"/>
      <c r="F14" s="146" t="s">
        <v>331</v>
      </c>
      <c r="G14" s="144" t="s">
        <v>332</v>
      </c>
      <c r="H14" s="116" t="s">
        <v>22</v>
      </c>
      <c r="I14" s="146" t="s">
        <v>333</v>
      </c>
      <c r="J14" s="116" t="s">
        <v>45</v>
      </c>
      <c r="K14" s="155">
        <v>1</v>
      </c>
      <c r="L14" s="148">
        <v>3.0000000000000001E-3</v>
      </c>
      <c r="M14" s="171">
        <v>0.94</v>
      </c>
      <c r="N14" s="82">
        <f>SUM(M14:M14)/K14</f>
        <v>0.94</v>
      </c>
      <c r="O14" s="73">
        <f>IF(N14&lt;=100%,N14*L14,L14)</f>
        <v>2.82E-3</v>
      </c>
      <c r="P14" s="73">
        <f>(O14/D19)*100</f>
        <v>3.1685393258426967E-2</v>
      </c>
      <c r="Q14" s="166" t="s">
        <v>376</v>
      </c>
    </row>
    <row r="15" spans="1:18" ht="46.5" customHeight="1" x14ac:dyDescent="0.2">
      <c r="A15" s="253"/>
      <c r="B15" s="255"/>
      <c r="C15" s="271"/>
      <c r="D15" s="282"/>
      <c r="E15" s="275"/>
      <c r="F15" s="103" t="s">
        <v>334</v>
      </c>
      <c r="G15" s="103" t="s">
        <v>373</v>
      </c>
      <c r="H15" s="103" t="s">
        <v>22</v>
      </c>
      <c r="I15" s="103" t="s">
        <v>335</v>
      </c>
      <c r="J15" s="116" t="s">
        <v>45</v>
      </c>
      <c r="K15" s="151">
        <v>80</v>
      </c>
      <c r="L15" s="104">
        <v>3.0000000000000001E-3</v>
      </c>
      <c r="M15" s="67">
        <v>87</v>
      </c>
      <c r="N15" s="82">
        <f>SUM(M15:M15)/K15</f>
        <v>1.0874999999999999</v>
      </c>
      <c r="O15" s="73">
        <f>IF(N15&lt;=100%,N15*L15,L15)</f>
        <v>3.0000000000000001E-3</v>
      </c>
      <c r="P15" s="73">
        <f>(O15/D19)*100</f>
        <v>3.3707865168539325E-2</v>
      </c>
      <c r="Q15" s="166" t="s">
        <v>416</v>
      </c>
    </row>
    <row r="16" spans="1:18" ht="16.5" customHeight="1" x14ac:dyDescent="0.2">
      <c r="A16" s="259" t="s">
        <v>8</v>
      </c>
      <c r="B16" s="259"/>
      <c r="C16" s="259"/>
      <c r="D16" s="259"/>
      <c r="E16" s="259"/>
      <c r="F16" s="259"/>
      <c r="G16" s="259"/>
      <c r="H16" s="259"/>
      <c r="I16" s="259"/>
      <c r="J16" s="259"/>
      <c r="K16" s="259"/>
      <c r="L16" s="259"/>
      <c r="M16" s="259"/>
      <c r="N16" s="259"/>
      <c r="O16" s="259"/>
      <c r="P16" s="129">
        <f>SUM(P11:P15)</f>
        <v>0.9979775280898876</v>
      </c>
      <c r="Q16" s="128"/>
    </row>
    <row r="17" spans="2:17" x14ac:dyDescent="0.2">
      <c r="P17" s="10"/>
      <c r="Q17" s="10"/>
    </row>
    <row r="18" spans="2:17" ht="38.25" customHeight="1" x14ac:dyDescent="0.2">
      <c r="C18" s="206"/>
      <c r="D18" s="207">
        <f>SUM(D11:D15)</f>
        <v>8.8999999999999996E-2</v>
      </c>
      <c r="E18" s="206"/>
      <c r="Q18" s="45" t="s">
        <v>220</v>
      </c>
    </row>
    <row r="19" spans="2:17" ht="12.75" customHeight="1" x14ac:dyDescent="0.2">
      <c r="C19" s="206"/>
      <c r="D19" s="206">
        <f>+D18*100</f>
        <v>8.9</v>
      </c>
      <c r="E19" s="206"/>
    </row>
    <row r="20" spans="2:17" ht="12.75" customHeight="1" x14ac:dyDescent="0.2">
      <c r="C20" s="206"/>
      <c r="D20" s="206"/>
      <c r="E20" s="206"/>
    </row>
    <row r="21" spans="2:17" ht="12.75" customHeight="1" x14ac:dyDescent="0.2">
      <c r="C21" s="206"/>
      <c r="D21" s="206"/>
      <c r="E21" s="206"/>
    </row>
    <row r="22" spans="2:17" ht="12.75" customHeight="1" x14ac:dyDescent="0.2">
      <c r="C22" s="206"/>
      <c r="D22" s="206"/>
      <c r="E22" s="206"/>
    </row>
    <row r="25" spans="2:17" x14ac:dyDescent="0.2">
      <c r="B25" s="11"/>
      <c r="C25" s="11"/>
      <c r="D25" s="11"/>
      <c r="E25" s="11"/>
      <c r="F25" s="11"/>
      <c r="G25" s="11"/>
      <c r="H25" s="11"/>
      <c r="I25" s="11"/>
      <c r="J25" s="11"/>
      <c r="K25" s="11"/>
      <c r="L25" s="11"/>
      <c r="M25" s="11"/>
      <c r="N25" s="11"/>
      <c r="O25" s="11"/>
      <c r="P25" s="11"/>
      <c r="Q25" s="11"/>
    </row>
    <row r="26" spans="2:17" x14ac:dyDescent="0.2">
      <c r="B26" s="11"/>
      <c r="C26" s="11"/>
      <c r="D26" s="11"/>
      <c r="E26" s="11"/>
      <c r="F26" s="11"/>
      <c r="G26" s="11"/>
      <c r="H26" s="11"/>
      <c r="I26" s="11"/>
      <c r="J26" s="11"/>
      <c r="K26" s="11"/>
      <c r="L26" s="11"/>
      <c r="M26" s="11"/>
      <c r="N26" s="11"/>
      <c r="O26" s="11"/>
      <c r="P26" s="11"/>
      <c r="Q26" s="11"/>
    </row>
    <row r="27" spans="2:17" x14ac:dyDescent="0.2">
      <c r="B27" s="11"/>
      <c r="C27" s="11"/>
      <c r="D27" s="11"/>
      <c r="E27" s="11"/>
      <c r="F27" s="11"/>
      <c r="G27" s="11"/>
      <c r="H27" s="11"/>
      <c r="I27" s="11"/>
      <c r="J27" s="11"/>
      <c r="K27" s="11"/>
      <c r="L27" s="11"/>
      <c r="M27" s="11"/>
      <c r="N27" s="11"/>
      <c r="O27" s="11"/>
      <c r="P27" s="11"/>
      <c r="Q27" s="11"/>
    </row>
    <row r="28" spans="2:17" x14ac:dyDescent="0.2">
      <c r="B28" s="11"/>
      <c r="C28" s="11"/>
      <c r="D28" s="11"/>
      <c r="E28" s="11"/>
      <c r="F28" s="11"/>
      <c r="G28" s="11"/>
      <c r="H28" s="11"/>
      <c r="I28" s="11"/>
      <c r="J28" s="11"/>
      <c r="K28" s="11"/>
      <c r="L28" s="11"/>
      <c r="M28" s="11"/>
      <c r="N28" s="11"/>
      <c r="O28" s="11"/>
      <c r="P28" s="11"/>
      <c r="Q28" s="11"/>
    </row>
    <row r="29" spans="2:17" x14ac:dyDescent="0.2">
      <c r="B29" s="11"/>
      <c r="C29" s="11"/>
      <c r="D29" s="11"/>
      <c r="E29" s="11"/>
      <c r="F29" s="11"/>
      <c r="G29" s="11"/>
      <c r="H29" s="11"/>
      <c r="I29" s="11"/>
      <c r="J29" s="11"/>
      <c r="K29" s="11"/>
      <c r="L29" s="11"/>
      <c r="M29" s="11"/>
      <c r="N29" s="11"/>
      <c r="O29" s="11"/>
      <c r="P29" s="11"/>
      <c r="Q29" s="11"/>
    </row>
    <row r="30" spans="2:17" x14ac:dyDescent="0.2">
      <c r="B30" s="11"/>
      <c r="C30" s="11"/>
      <c r="D30" s="11"/>
      <c r="E30" s="11"/>
      <c r="F30" s="11"/>
      <c r="G30" s="11"/>
      <c r="H30" s="11"/>
      <c r="I30" s="11"/>
      <c r="J30" s="11"/>
      <c r="K30" s="11"/>
      <c r="L30" s="11"/>
      <c r="M30" s="11"/>
      <c r="N30" s="11"/>
      <c r="O30" s="11"/>
      <c r="P30" s="11"/>
      <c r="Q30" s="11"/>
    </row>
    <row r="33" s="1" customFormat="1" ht="12.75" customHeight="1" x14ac:dyDescent="0.2"/>
    <row r="34" s="1" customFormat="1" ht="12.75" customHeight="1" x14ac:dyDescent="0.2"/>
    <row r="35" s="1" customFormat="1" ht="12.75" customHeight="1" x14ac:dyDescent="0.2"/>
  </sheetData>
  <mergeCells count="28">
    <mergeCell ref="F9:K9"/>
    <mergeCell ref="L9:L10"/>
    <mergeCell ref="M9:M10"/>
    <mergeCell ref="Q9:Q10"/>
    <mergeCell ref="A16:O16"/>
    <mergeCell ref="N9:N10"/>
    <mergeCell ref="O9:O10"/>
    <mergeCell ref="P9:P10"/>
    <mergeCell ref="E9:E10"/>
    <mergeCell ref="A9:A10"/>
    <mergeCell ref="B9:B10"/>
    <mergeCell ref="D9:D10"/>
    <mergeCell ref="C9:C10"/>
    <mergeCell ref="E11:E15"/>
    <mergeCell ref="C11:C12"/>
    <mergeCell ref="D11:D12"/>
    <mergeCell ref="C13:C15"/>
    <mergeCell ref="D13:D15"/>
    <mergeCell ref="A11:A15"/>
    <mergeCell ref="B11:B15"/>
    <mergeCell ref="A1:D3"/>
    <mergeCell ref="E1:Q3"/>
    <mergeCell ref="A5:Q5"/>
    <mergeCell ref="A6:Q6"/>
    <mergeCell ref="A8:L8"/>
    <mergeCell ref="A7:Q7"/>
    <mergeCell ref="M8:P8"/>
    <mergeCell ref="A4:Q4"/>
  </mergeCells>
  <pageMargins left="0.70866141732283472" right="0.70866141732283472" top="0.74803149606299213" bottom="0.74803149606299213" header="0.31496062992125984" footer="0.31496062992125984"/>
  <pageSetup paperSize="133" scale="70" orientation="landscape" r:id="rId1"/>
  <ignoredErrors>
    <ignoredError sqref="P12" formula="1"/>
    <ignoredError sqref="D11 D12:D15"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39997558519241921"/>
  </sheetPr>
  <dimension ref="A1:Q25"/>
  <sheetViews>
    <sheetView showGridLines="0" topLeftCell="A7" zoomScale="80" zoomScaleNormal="80" workbookViewId="0">
      <selection activeCell="F17" sqref="F17"/>
    </sheetView>
  </sheetViews>
  <sheetFormatPr baseColWidth="10" defaultRowHeight="12.75" x14ac:dyDescent="0.2"/>
  <cols>
    <col min="1" max="1" width="19.7109375" style="17" customWidth="1"/>
    <col min="2" max="2" width="16.85546875" style="9" customWidth="1"/>
    <col min="3" max="3" width="17" style="9" customWidth="1"/>
    <col min="4" max="4" width="10.140625" style="9" customWidth="1"/>
    <col min="5" max="5" width="14.7109375" style="17" customWidth="1"/>
    <col min="6" max="6" width="19.42578125" style="9" customWidth="1"/>
    <col min="7" max="7" width="26.5703125" style="9" customWidth="1"/>
    <col min="8" max="8" width="10.7109375" style="9" customWidth="1"/>
    <col min="9" max="9" width="28.7109375" style="9" customWidth="1"/>
    <col min="10" max="10" width="12.42578125" style="9" customWidth="1"/>
    <col min="11" max="11" width="13.42578125" style="9" customWidth="1"/>
    <col min="12" max="12" width="10.28515625" style="76" customWidth="1"/>
    <col min="13" max="13" width="16.140625" style="9" customWidth="1"/>
    <col min="14" max="14" width="13" style="17" customWidth="1"/>
    <col min="15" max="15" width="14.85546875" style="17" customWidth="1"/>
    <col min="16" max="16" width="12.42578125" style="17" customWidth="1"/>
    <col min="17" max="17" width="51.85546875" style="17" customWidth="1"/>
    <col min="18" max="16384" width="11.42578125" style="9"/>
  </cols>
  <sheetData>
    <row r="1" spans="1:17" ht="13.5" customHeight="1" x14ac:dyDescent="0.2">
      <c r="A1" s="283" t="s">
        <v>76</v>
      </c>
      <c r="B1" s="284"/>
      <c r="C1" s="285"/>
      <c r="D1" s="264" t="s">
        <v>225</v>
      </c>
      <c r="E1" s="264"/>
      <c r="F1" s="264"/>
      <c r="G1" s="264"/>
      <c r="H1" s="264"/>
      <c r="I1" s="264"/>
      <c r="J1" s="264"/>
      <c r="K1" s="264"/>
      <c r="L1" s="264"/>
      <c r="M1" s="264"/>
      <c r="N1" s="264"/>
      <c r="O1" s="264"/>
      <c r="P1" s="264"/>
      <c r="Q1" s="264"/>
    </row>
    <row r="2" spans="1:17" ht="13.5" customHeight="1" x14ac:dyDescent="0.2">
      <c r="A2" s="286"/>
      <c r="B2" s="287"/>
      <c r="C2" s="288"/>
      <c r="D2" s="264"/>
      <c r="E2" s="264"/>
      <c r="F2" s="264"/>
      <c r="G2" s="264"/>
      <c r="H2" s="264"/>
      <c r="I2" s="264"/>
      <c r="J2" s="264"/>
      <c r="K2" s="264"/>
      <c r="L2" s="264"/>
      <c r="M2" s="264"/>
      <c r="N2" s="264"/>
      <c r="O2" s="264"/>
      <c r="P2" s="264"/>
      <c r="Q2" s="264"/>
    </row>
    <row r="3" spans="1:17" ht="34.5" customHeight="1" x14ac:dyDescent="0.2">
      <c r="A3" s="289"/>
      <c r="B3" s="290"/>
      <c r="C3" s="291"/>
      <c r="D3" s="264"/>
      <c r="E3" s="264"/>
      <c r="F3" s="264"/>
      <c r="G3" s="264"/>
      <c r="H3" s="264"/>
      <c r="I3" s="264"/>
      <c r="J3" s="264"/>
      <c r="K3" s="264"/>
      <c r="L3" s="264"/>
      <c r="M3" s="264"/>
      <c r="N3" s="264"/>
      <c r="O3" s="264"/>
      <c r="P3" s="264"/>
      <c r="Q3" s="264"/>
    </row>
    <row r="4" spans="1:17" x14ac:dyDescent="0.2">
      <c r="A4" s="240" t="s">
        <v>62</v>
      </c>
      <c r="B4" s="240"/>
      <c r="C4" s="240"/>
      <c r="D4" s="240"/>
      <c r="E4" s="240"/>
      <c r="F4" s="240"/>
      <c r="G4" s="240"/>
      <c r="H4" s="240"/>
      <c r="I4" s="240"/>
      <c r="J4" s="240"/>
      <c r="K4" s="240"/>
      <c r="L4" s="240"/>
      <c r="M4" s="240"/>
      <c r="N4" s="240"/>
      <c r="O4" s="240"/>
      <c r="P4" s="240"/>
      <c r="Q4" s="240"/>
    </row>
    <row r="5" spans="1:17" x14ac:dyDescent="0.2">
      <c r="A5" s="240" t="s">
        <v>69</v>
      </c>
      <c r="B5" s="240"/>
      <c r="C5" s="240"/>
      <c r="D5" s="240"/>
      <c r="E5" s="240"/>
      <c r="F5" s="240"/>
      <c r="G5" s="240"/>
      <c r="H5" s="240"/>
      <c r="I5" s="240"/>
      <c r="J5" s="240"/>
      <c r="K5" s="240"/>
      <c r="L5" s="240"/>
      <c r="M5" s="240"/>
      <c r="N5" s="240"/>
      <c r="O5" s="240"/>
      <c r="P5" s="240"/>
      <c r="Q5" s="240"/>
    </row>
    <row r="6" spans="1:17" x14ac:dyDescent="0.2">
      <c r="A6" s="240" t="s">
        <v>260</v>
      </c>
      <c r="B6" s="240"/>
      <c r="C6" s="240"/>
      <c r="D6" s="240"/>
      <c r="E6" s="240"/>
      <c r="F6" s="240"/>
      <c r="G6" s="240"/>
      <c r="H6" s="240"/>
      <c r="I6" s="240"/>
      <c r="J6" s="240"/>
      <c r="K6" s="240"/>
      <c r="L6" s="240"/>
      <c r="M6" s="240"/>
      <c r="N6" s="240"/>
      <c r="O6" s="240"/>
      <c r="P6" s="240"/>
      <c r="Q6" s="240"/>
    </row>
    <row r="7" spans="1:17" x14ac:dyDescent="0.2">
      <c r="A7" s="238"/>
      <c r="B7" s="238"/>
      <c r="C7" s="238"/>
      <c r="D7" s="238"/>
      <c r="E7" s="238"/>
      <c r="F7" s="238"/>
      <c r="G7" s="238"/>
      <c r="H7" s="238"/>
      <c r="I7" s="238"/>
      <c r="J7" s="238"/>
      <c r="K7" s="238"/>
      <c r="L7" s="238"/>
      <c r="M7" s="238"/>
      <c r="N7" s="238"/>
      <c r="O7" s="238"/>
      <c r="P7" s="238"/>
      <c r="Q7" s="238"/>
    </row>
    <row r="8" spans="1:17" ht="12.75" customHeight="1" x14ac:dyDescent="0.2">
      <c r="A8" s="239" t="s">
        <v>1</v>
      </c>
      <c r="B8" s="239"/>
      <c r="C8" s="239"/>
      <c r="D8" s="239"/>
      <c r="E8" s="239"/>
      <c r="F8" s="239"/>
      <c r="G8" s="239"/>
      <c r="H8" s="239"/>
      <c r="I8" s="239"/>
      <c r="J8" s="239"/>
      <c r="K8" s="239"/>
      <c r="L8" s="239"/>
      <c r="M8" s="247" t="s">
        <v>2</v>
      </c>
      <c r="N8" s="248"/>
      <c r="O8" s="248"/>
      <c r="P8" s="249"/>
      <c r="Q8" s="189" t="s">
        <v>263</v>
      </c>
    </row>
    <row r="9" spans="1:17" ht="12.75" customHeight="1" x14ac:dyDescent="0.2">
      <c r="A9" s="251" t="s">
        <v>74</v>
      </c>
      <c r="B9" s="251" t="s">
        <v>92</v>
      </c>
      <c r="C9" s="267" t="s">
        <v>161</v>
      </c>
      <c r="D9" s="250" t="s">
        <v>3</v>
      </c>
      <c r="E9" s="251" t="s">
        <v>4</v>
      </c>
      <c r="F9" s="274" t="s">
        <v>27</v>
      </c>
      <c r="G9" s="274"/>
      <c r="H9" s="274"/>
      <c r="I9" s="274"/>
      <c r="J9" s="274"/>
      <c r="K9" s="274"/>
      <c r="L9" s="250" t="s">
        <v>3</v>
      </c>
      <c r="M9" s="236" t="s">
        <v>433</v>
      </c>
      <c r="N9" s="250" t="s">
        <v>96</v>
      </c>
      <c r="O9" s="250" t="s">
        <v>5</v>
      </c>
      <c r="P9" s="250" t="s">
        <v>6</v>
      </c>
      <c r="Q9" s="236" t="s">
        <v>434</v>
      </c>
    </row>
    <row r="10" spans="1:17" ht="57.75" customHeight="1" x14ac:dyDescent="0.2">
      <c r="A10" s="251"/>
      <c r="B10" s="251"/>
      <c r="C10" s="268"/>
      <c r="D10" s="250"/>
      <c r="E10" s="251"/>
      <c r="F10" s="24" t="s">
        <v>29</v>
      </c>
      <c r="G10" s="31" t="s">
        <v>28</v>
      </c>
      <c r="H10" s="31" t="s">
        <v>33</v>
      </c>
      <c r="I10" s="24" t="s">
        <v>21</v>
      </c>
      <c r="J10" s="31" t="s">
        <v>34</v>
      </c>
      <c r="K10" s="31" t="s">
        <v>51</v>
      </c>
      <c r="L10" s="250"/>
      <c r="M10" s="236"/>
      <c r="N10" s="250"/>
      <c r="O10" s="250"/>
      <c r="P10" s="250"/>
      <c r="Q10" s="237"/>
    </row>
    <row r="11" spans="1:17" s="1" customFormat="1" ht="59.25" customHeight="1" x14ac:dyDescent="0.2">
      <c r="A11" s="256" t="str">
        <f>+'Plan de desarrollo'!B4</f>
        <v>5. Gobernanza y Gobernabilidad</v>
      </c>
      <c r="B11" s="256" t="str">
        <f>+'Objetivos Estratégicos'!B11</f>
        <v xml:space="preserve">Aumentar el nivel de desempeño individual y colectivo, mediante el desarrollo de competencias. </v>
      </c>
      <c r="C11" s="256" t="s">
        <v>189</v>
      </c>
      <c r="D11" s="260">
        <f>SUM(L11:L13)</f>
        <v>0.03</v>
      </c>
      <c r="E11" s="256" t="s">
        <v>87</v>
      </c>
      <c r="F11" s="84" t="s">
        <v>83</v>
      </c>
      <c r="G11" s="84" t="s">
        <v>84</v>
      </c>
      <c r="H11" s="84" t="s">
        <v>35</v>
      </c>
      <c r="I11" s="84" t="s">
        <v>194</v>
      </c>
      <c r="J11" s="84" t="s">
        <v>20</v>
      </c>
      <c r="K11" s="81">
        <v>1</v>
      </c>
      <c r="L11" s="86">
        <v>0.01</v>
      </c>
      <c r="M11" s="81">
        <v>1</v>
      </c>
      <c r="N11" s="96">
        <f t="shared" ref="N11:N18" si="0">MAX(M11:M11)/K11</f>
        <v>1</v>
      </c>
      <c r="O11" s="93">
        <f t="shared" ref="O11:O18" si="1">IF(N11&lt;=100%,N11*L11,L11)</f>
        <v>0.01</v>
      </c>
      <c r="P11" s="86">
        <f t="shared" ref="P11:P18" si="2">(O11/$D$24)*100</f>
        <v>0.2</v>
      </c>
      <c r="Q11" s="164" t="s">
        <v>419</v>
      </c>
    </row>
    <row r="12" spans="1:17" ht="60.75" customHeight="1" x14ac:dyDescent="0.2">
      <c r="A12" s="257"/>
      <c r="B12" s="257"/>
      <c r="C12" s="257"/>
      <c r="D12" s="260"/>
      <c r="E12" s="257"/>
      <c r="F12" s="84" t="s">
        <v>85</v>
      </c>
      <c r="G12" s="84" t="s">
        <v>86</v>
      </c>
      <c r="H12" s="84" t="s">
        <v>35</v>
      </c>
      <c r="I12" s="84" t="s">
        <v>195</v>
      </c>
      <c r="J12" s="84" t="s">
        <v>20</v>
      </c>
      <c r="K12" s="81">
        <v>1</v>
      </c>
      <c r="L12" s="86">
        <v>0.01</v>
      </c>
      <c r="M12" s="81">
        <v>1</v>
      </c>
      <c r="N12" s="96">
        <f t="shared" si="0"/>
        <v>1</v>
      </c>
      <c r="O12" s="86">
        <f t="shared" si="1"/>
        <v>0.01</v>
      </c>
      <c r="P12" s="111">
        <f t="shared" si="2"/>
        <v>0.2</v>
      </c>
      <c r="Q12" s="54" t="s">
        <v>420</v>
      </c>
    </row>
    <row r="13" spans="1:17" s="1" customFormat="1" ht="190.5" customHeight="1" x14ac:dyDescent="0.2">
      <c r="A13" s="257"/>
      <c r="B13" s="257"/>
      <c r="C13" s="257"/>
      <c r="D13" s="260"/>
      <c r="E13" s="257"/>
      <c r="F13" s="145" t="s">
        <v>197</v>
      </c>
      <c r="G13" s="145" t="s">
        <v>198</v>
      </c>
      <c r="H13" s="145" t="s">
        <v>35</v>
      </c>
      <c r="I13" s="116" t="s">
        <v>196</v>
      </c>
      <c r="J13" s="116" t="s">
        <v>20</v>
      </c>
      <c r="K13" s="81">
        <v>1</v>
      </c>
      <c r="L13" s="149">
        <v>0.01</v>
      </c>
      <c r="M13" s="81">
        <v>0.88</v>
      </c>
      <c r="N13" s="96">
        <f t="shared" si="0"/>
        <v>0.88</v>
      </c>
      <c r="O13" s="86">
        <f t="shared" si="1"/>
        <v>8.8000000000000005E-3</v>
      </c>
      <c r="P13" s="111">
        <f t="shared" si="2"/>
        <v>0.17600000000000002</v>
      </c>
      <c r="Q13" s="164" t="s">
        <v>421</v>
      </c>
    </row>
    <row r="14" spans="1:17" s="1" customFormat="1" ht="63.75" x14ac:dyDescent="0.2">
      <c r="A14" s="257"/>
      <c r="B14" s="257"/>
      <c r="C14" s="258" t="s">
        <v>199</v>
      </c>
      <c r="D14" s="269">
        <f>SUM(L14:L18)</f>
        <v>0.02</v>
      </c>
      <c r="E14" s="257"/>
      <c r="F14" s="145" t="s">
        <v>320</v>
      </c>
      <c r="G14" s="145" t="s">
        <v>321</v>
      </c>
      <c r="H14" s="116" t="s">
        <v>23</v>
      </c>
      <c r="I14" s="116" t="s">
        <v>322</v>
      </c>
      <c r="J14" s="116" t="s">
        <v>45</v>
      </c>
      <c r="K14" s="154">
        <v>1</v>
      </c>
      <c r="L14" s="149">
        <v>3.0000000000000001E-3</v>
      </c>
      <c r="M14" s="81">
        <v>1</v>
      </c>
      <c r="N14" s="96">
        <f t="shared" si="0"/>
        <v>1</v>
      </c>
      <c r="O14" s="149">
        <f t="shared" si="1"/>
        <v>3.0000000000000001E-3</v>
      </c>
      <c r="P14" s="149">
        <f t="shared" si="2"/>
        <v>6.0000000000000005E-2</v>
      </c>
      <c r="Q14" s="165" t="s">
        <v>422</v>
      </c>
    </row>
    <row r="15" spans="1:17" s="1" customFormat="1" ht="38.25" x14ac:dyDescent="0.2">
      <c r="A15" s="257"/>
      <c r="B15" s="257"/>
      <c r="C15" s="258"/>
      <c r="D15" s="270"/>
      <c r="E15" s="257"/>
      <c r="F15" s="116" t="s">
        <v>311</v>
      </c>
      <c r="G15" s="116" t="s">
        <v>312</v>
      </c>
      <c r="H15" s="116" t="s">
        <v>23</v>
      </c>
      <c r="I15" s="116" t="s">
        <v>313</v>
      </c>
      <c r="J15" s="116" t="s">
        <v>45</v>
      </c>
      <c r="K15" s="154">
        <v>1</v>
      </c>
      <c r="L15" s="149">
        <v>4.0000000000000001E-3</v>
      </c>
      <c r="M15" s="81">
        <v>1</v>
      </c>
      <c r="N15" s="96">
        <f t="shared" si="0"/>
        <v>1</v>
      </c>
      <c r="O15" s="149">
        <f t="shared" si="1"/>
        <v>4.0000000000000001E-3</v>
      </c>
      <c r="P15" s="149">
        <f t="shared" si="2"/>
        <v>0.08</v>
      </c>
      <c r="Q15" s="165" t="s">
        <v>423</v>
      </c>
    </row>
    <row r="16" spans="1:17" s="1" customFormat="1" ht="51" x14ac:dyDescent="0.2">
      <c r="A16" s="257"/>
      <c r="B16" s="257"/>
      <c r="C16" s="258"/>
      <c r="D16" s="270"/>
      <c r="E16" s="257"/>
      <c r="F16" s="145" t="s">
        <v>314</v>
      </c>
      <c r="G16" s="145" t="s">
        <v>315</v>
      </c>
      <c r="H16" s="116" t="s">
        <v>23</v>
      </c>
      <c r="I16" s="116" t="s">
        <v>316</v>
      </c>
      <c r="J16" s="116" t="s">
        <v>45</v>
      </c>
      <c r="K16" s="154">
        <v>1</v>
      </c>
      <c r="L16" s="149">
        <v>5.0000000000000001E-3</v>
      </c>
      <c r="M16" s="81">
        <v>1</v>
      </c>
      <c r="N16" s="96">
        <f t="shared" si="0"/>
        <v>1</v>
      </c>
      <c r="O16" s="149">
        <f t="shared" si="1"/>
        <v>5.0000000000000001E-3</v>
      </c>
      <c r="P16" s="149">
        <f t="shared" si="2"/>
        <v>0.1</v>
      </c>
      <c r="Q16" s="165" t="s">
        <v>424</v>
      </c>
    </row>
    <row r="17" spans="1:17" s="1" customFormat="1" ht="51" x14ac:dyDescent="0.2">
      <c r="A17" s="257"/>
      <c r="B17" s="257"/>
      <c r="C17" s="258"/>
      <c r="D17" s="270"/>
      <c r="E17" s="257"/>
      <c r="F17" s="145" t="s">
        <v>317</v>
      </c>
      <c r="G17" s="145" t="s">
        <v>318</v>
      </c>
      <c r="H17" s="116" t="s">
        <v>23</v>
      </c>
      <c r="I17" s="116" t="s">
        <v>319</v>
      </c>
      <c r="J17" s="116" t="s">
        <v>45</v>
      </c>
      <c r="K17" s="154">
        <v>1</v>
      </c>
      <c r="L17" s="149">
        <v>5.0000000000000001E-3</v>
      </c>
      <c r="M17" s="81">
        <v>1</v>
      </c>
      <c r="N17" s="96">
        <f t="shared" si="0"/>
        <v>1</v>
      </c>
      <c r="O17" s="149">
        <f t="shared" si="1"/>
        <v>5.0000000000000001E-3</v>
      </c>
      <c r="P17" s="149">
        <f t="shared" si="2"/>
        <v>0.1</v>
      </c>
      <c r="Q17" s="165" t="s">
        <v>425</v>
      </c>
    </row>
    <row r="18" spans="1:17" ht="38.25" x14ac:dyDescent="0.2">
      <c r="A18" s="257"/>
      <c r="B18" s="257"/>
      <c r="C18" s="258"/>
      <c r="D18" s="282"/>
      <c r="E18" s="275"/>
      <c r="F18" s="85" t="s">
        <v>323</v>
      </c>
      <c r="G18" s="85" t="s">
        <v>324</v>
      </c>
      <c r="H18" s="116" t="s">
        <v>23</v>
      </c>
      <c r="I18" s="84" t="s">
        <v>325</v>
      </c>
      <c r="J18" s="116" t="s">
        <v>45</v>
      </c>
      <c r="K18" s="154">
        <v>1</v>
      </c>
      <c r="L18" s="149">
        <v>3.0000000000000001E-3</v>
      </c>
      <c r="M18" s="81">
        <v>1</v>
      </c>
      <c r="N18" s="96">
        <f t="shared" si="0"/>
        <v>1</v>
      </c>
      <c r="O18" s="149">
        <f t="shared" si="1"/>
        <v>3.0000000000000001E-3</v>
      </c>
      <c r="P18" s="149">
        <f t="shared" si="2"/>
        <v>6.0000000000000005E-2</v>
      </c>
      <c r="Q18" s="90" t="s">
        <v>426</v>
      </c>
    </row>
    <row r="19" spans="1:17" ht="24.75" customHeight="1" x14ac:dyDescent="0.2">
      <c r="A19" s="259" t="s">
        <v>8</v>
      </c>
      <c r="B19" s="259"/>
      <c r="C19" s="259"/>
      <c r="D19" s="259"/>
      <c r="E19" s="259"/>
      <c r="F19" s="259"/>
      <c r="G19" s="259"/>
      <c r="H19" s="259"/>
      <c r="I19" s="259"/>
      <c r="J19" s="259"/>
      <c r="K19" s="259"/>
      <c r="L19" s="259"/>
      <c r="M19" s="259"/>
      <c r="N19" s="259"/>
      <c r="O19" s="259"/>
      <c r="P19" s="128">
        <f>SUM(P11:P18)</f>
        <v>0.97600000000000009</v>
      </c>
      <c r="Q19" s="125"/>
    </row>
    <row r="21" spans="1:17" ht="36" x14ac:dyDescent="0.2">
      <c r="Q21" s="45" t="s">
        <v>220</v>
      </c>
    </row>
    <row r="22" spans="1:17" x14ac:dyDescent="0.2">
      <c r="D22" s="199"/>
      <c r="E22" s="208"/>
    </row>
    <row r="23" spans="1:17" x14ac:dyDescent="0.2">
      <c r="D23" s="200">
        <f>SUM(D11:D18)</f>
        <v>0.05</v>
      </c>
      <c r="E23" s="208"/>
    </row>
    <row r="24" spans="1:17" x14ac:dyDescent="0.2">
      <c r="D24" s="199">
        <f>+D23*100</f>
        <v>5</v>
      </c>
      <c r="E24" s="208"/>
    </row>
    <row r="25" spans="1:17" x14ac:dyDescent="0.2">
      <c r="D25" s="199"/>
      <c r="E25" s="208"/>
    </row>
  </sheetData>
  <mergeCells count="28">
    <mergeCell ref="A1:C3"/>
    <mergeCell ref="M8:P8"/>
    <mergeCell ref="D14:D18"/>
    <mergeCell ref="D11:D13"/>
    <mergeCell ref="D1:Q3"/>
    <mergeCell ref="A4:Q4"/>
    <mergeCell ref="C9:C10"/>
    <mergeCell ref="P9:P10"/>
    <mergeCell ref="D9:D10"/>
    <mergeCell ref="E9:E10"/>
    <mergeCell ref="A5:Q5"/>
    <mergeCell ref="A6:Q6"/>
    <mergeCell ref="A7:Q7"/>
    <mergeCell ref="Q9:Q10"/>
    <mergeCell ref="A8:L8"/>
    <mergeCell ref="A19:O19"/>
    <mergeCell ref="A9:A10"/>
    <mergeCell ref="B9:B10"/>
    <mergeCell ref="A11:A18"/>
    <mergeCell ref="B11:B18"/>
    <mergeCell ref="N9:N10"/>
    <mergeCell ref="O9:O10"/>
    <mergeCell ref="E11:E18"/>
    <mergeCell ref="F9:K9"/>
    <mergeCell ref="L9:L10"/>
    <mergeCell ref="M9:M10"/>
    <mergeCell ref="C11:C13"/>
    <mergeCell ref="C14:C18"/>
  </mergeCells>
  <pageMargins left="0.7" right="0.7" top="0.75" bottom="0.75" header="0.3" footer="0.3"/>
  <pageSetup orientation="portrait" r:id="rId1"/>
  <ignoredErrors>
    <ignoredError sqref="D11 D14"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sheetPr>
  <dimension ref="A1:AR66"/>
  <sheetViews>
    <sheetView showGridLines="0" zoomScale="70" zoomScaleNormal="70" zoomScalePageLayoutView="70" workbookViewId="0">
      <selection activeCell="P21" sqref="P21"/>
    </sheetView>
  </sheetViews>
  <sheetFormatPr baseColWidth="10" defaultColWidth="0" defaultRowHeight="0" customHeight="1" zeroHeight="1" x14ac:dyDescent="0.2"/>
  <cols>
    <col min="1" max="1" width="21.5703125" style="10" customWidth="1"/>
    <col min="2" max="2" width="18.85546875" style="1" customWidth="1"/>
    <col min="3" max="3" width="21.7109375" style="1" customWidth="1"/>
    <col min="4" max="4" width="10.7109375" style="1" customWidth="1"/>
    <col min="5" max="5" width="18.7109375" style="1" customWidth="1"/>
    <col min="6" max="6" width="17.7109375" style="1" customWidth="1"/>
    <col min="7" max="7" width="31" style="1" customWidth="1"/>
    <col min="8" max="8" width="13.140625" style="1" customWidth="1"/>
    <col min="9" max="9" width="32.5703125" style="1" customWidth="1"/>
    <col min="10" max="10" width="14" style="60" customWidth="1"/>
    <col min="11" max="11" width="10.7109375" style="1" customWidth="1"/>
    <col min="12" max="12" width="10" style="1" customWidth="1"/>
    <col min="13" max="13" width="16.28515625" style="1" customWidth="1"/>
    <col min="14" max="14" width="15.140625" style="1" customWidth="1"/>
    <col min="15" max="15" width="14.42578125" style="1" customWidth="1"/>
    <col min="16" max="16" width="16.42578125" style="1" customWidth="1"/>
    <col min="17" max="17" width="87.140625" style="1" customWidth="1"/>
    <col min="18" max="18" width="5.42578125" style="10" customWidth="1"/>
    <col min="19" max="44" width="0" style="10" hidden="1" customWidth="1"/>
    <col min="45" max="16384" width="11.42578125" style="10" hidden="1"/>
  </cols>
  <sheetData>
    <row r="1" spans="1:17" ht="13.5" customHeight="1" x14ac:dyDescent="0.2">
      <c r="A1" s="292"/>
      <c r="B1" s="293"/>
      <c r="C1" s="294"/>
      <c r="D1" s="264" t="s">
        <v>225</v>
      </c>
      <c r="E1" s="264"/>
      <c r="F1" s="264"/>
      <c r="G1" s="264"/>
      <c r="H1" s="264"/>
      <c r="I1" s="264"/>
      <c r="J1" s="264"/>
      <c r="K1" s="264"/>
      <c r="L1" s="264"/>
      <c r="M1" s="264"/>
      <c r="N1" s="264"/>
      <c r="O1" s="264"/>
      <c r="P1" s="264"/>
      <c r="Q1" s="264"/>
    </row>
    <row r="2" spans="1:17" ht="35.25" customHeight="1" x14ac:dyDescent="0.2">
      <c r="A2" s="295"/>
      <c r="B2" s="296"/>
      <c r="C2" s="297"/>
      <c r="D2" s="264"/>
      <c r="E2" s="264"/>
      <c r="F2" s="264"/>
      <c r="G2" s="264"/>
      <c r="H2" s="264"/>
      <c r="I2" s="264"/>
      <c r="J2" s="264"/>
      <c r="K2" s="264"/>
      <c r="L2" s="264"/>
      <c r="M2" s="264"/>
      <c r="N2" s="264"/>
      <c r="O2" s="264"/>
      <c r="P2" s="264"/>
      <c r="Q2" s="264"/>
    </row>
    <row r="3" spans="1:17" ht="15.75" customHeight="1" x14ac:dyDescent="0.2">
      <c r="A3" s="298"/>
      <c r="B3" s="299"/>
      <c r="C3" s="300"/>
      <c r="D3" s="264"/>
      <c r="E3" s="264"/>
      <c r="F3" s="264"/>
      <c r="G3" s="264"/>
      <c r="H3" s="264"/>
      <c r="I3" s="264"/>
      <c r="J3" s="264"/>
      <c r="K3" s="264"/>
      <c r="L3" s="264"/>
      <c r="M3" s="264"/>
      <c r="N3" s="264"/>
      <c r="O3" s="264"/>
      <c r="P3" s="264"/>
      <c r="Q3" s="264"/>
    </row>
    <row r="4" spans="1:17" ht="12.75" x14ac:dyDescent="0.2">
      <c r="A4" s="240" t="s">
        <v>25</v>
      </c>
      <c r="B4" s="240"/>
      <c r="C4" s="240"/>
      <c r="D4" s="240"/>
      <c r="E4" s="240"/>
      <c r="F4" s="240"/>
      <c r="G4" s="240"/>
      <c r="H4" s="240"/>
      <c r="I4" s="240"/>
      <c r="J4" s="240"/>
      <c r="K4" s="240"/>
      <c r="L4" s="240"/>
      <c r="M4" s="240"/>
      <c r="N4" s="240"/>
      <c r="O4" s="240"/>
      <c r="P4" s="240"/>
      <c r="Q4" s="240"/>
    </row>
    <row r="5" spans="1:17" ht="12.75" x14ac:dyDescent="0.2">
      <c r="A5" s="240" t="s">
        <v>68</v>
      </c>
      <c r="B5" s="240"/>
      <c r="C5" s="240"/>
      <c r="D5" s="240"/>
      <c r="E5" s="240"/>
      <c r="F5" s="240"/>
      <c r="G5" s="240"/>
      <c r="H5" s="240"/>
      <c r="I5" s="240"/>
      <c r="J5" s="240"/>
      <c r="K5" s="240"/>
      <c r="L5" s="240"/>
      <c r="M5" s="240"/>
      <c r="N5" s="240"/>
      <c r="O5" s="240"/>
      <c r="P5" s="240"/>
      <c r="Q5" s="240"/>
    </row>
    <row r="6" spans="1:17" ht="12.75" x14ac:dyDescent="0.2">
      <c r="A6" s="240" t="s">
        <v>367</v>
      </c>
      <c r="B6" s="240"/>
      <c r="C6" s="240"/>
      <c r="D6" s="240"/>
      <c r="E6" s="240"/>
      <c r="F6" s="240"/>
      <c r="G6" s="240"/>
      <c r="H6" s="240"/>
      <c r="I6" s="240"/>
      <c r="J6" s="240"/>
      <c r="K6" s="240"/>
      <c r="L6" s="240"/>
      <c r="M6" s="240"/>
      <c r="N6" s="240"/>
      <c r="O6" s="240"/>
      <c r="P6" s="240"/>
      <c r="Q6" s="240"/>
    </row>
    <row r="7" spans="1:17" ht="15.75" customHeight="1" x14ac:dyDescent="0.2">
      <c r="A7" s="261"/>
      <c r="B7" s="261"/>
      <c r="C7" s="261"/>
      <c r="D7" s="261"/>
      <c r="E7" s="261"/>
      <c r="F7" s="261"/>
      <c r="G7" s="261"/>
      <c r="H7" s="261"/>
      <c r="I7" s="261"/>
      <c r="J7" s="261"/>
      <c r="K7" s="261"/>
      <c r="L7" s="261"/>
      <c r="M7" s="261"/>
      <c r="N7" s="261"/>
      <c r="O7" s="261"/>
      <c r="P7" s="261"/>
      <c r="Q7" s="261"/>
    </row>
    <row r="8" spans="1:17" ht="15.75" customHeight="1" x14ac:dyDescent="0.2">
      <c r="A8" s="239" t="s">
        <v>1</v>
      </c>
      <c r="B8" s="239"/>
      <c r="C8" s="239"/>
      <c r="D8" s="239"/>
      <c r="E8" s="239"/>
      <c r="F8" s="239"/>
      <c r="G8" s="239"/>
      <c r="H8" s="239"/>
      <c r="I8" s="239"/>
      <c r="J8" s="239"/>
      <c r="K8" s="239"/>
      <c r="L8" s="239"/>
      <c r="M8" s="251" t="s">
        <v>2</v>
      </c>
      <c r="N8" s="251"/>
      <c r="O8" s="251"/>
      <c r="P8" s="251"/>
      <c r="Q8" s="192" t="s">
        <v>263</v>
      </c>
    </row>
    <row r="9" spans="1:17" ht="15.75" customHeight="1" x14ac:dyDescent="0.2">
      <c r="A9" s="251" t="s">
        <v>74</v>
      </c>
      <c r="B9" s="251" t="s">
        <v>92</v>
      </c>
      <c r="C9" s="267" t="s">
        <v>161</v>
      </c>
      <c r="D9" s="250" t="s">
        <v>3</v>
      </c>
      <c r="E9" s="251" t="s">
        <v>4</v>
      </c>
      <c r="F9" s="281" t="s">
        <v>27</v>
      </c>
      <c r="G9" s="281"/>
      <c r="H9" s="281"/>
      <c r="I9" s="281"/>
      <c r="J9" s="281"/>
      <c r="K9" s="281"/>
      <c r="L9" s="250" t="s">
        <v>3</v>
      </c>
      <c r="M9" s="236" t="s">
        <v>433</v>
      </c>
      <c r="N9" s="250" t="s">
        <v>96</v>
      </c>
      <c r="O9" s="250" t="s">
        <v>5</v>
      </c>
      <c r="P9" s="250" t="s">
        <v>6</v>
      </c>
      <c r="Q9" s="236" t="s">
        <v>434</v>
      </c>
    </row>
    <row r="10" spans="1:17" ht="42.75" customHeight="1" x14ac:dyDescent="0.2">
      <c r="A10" s="251"/>
      <c r="B10" s="251"/>
      <c r="C10" s="268"/>
      <c r="D10" s="250"/>
      <c r="E10" s="251"/>
      <c r="F10" s="29" t="s">
        <v>29</v>
      </c>
      <c r="G10" s="26" t="s">
        <v>28</v>
      </c>
      <c r="H10" s="26" t="s">
        <v>33</v>
      </c>
      <c r="I10" s="29" t="s">
        <v>21</v>
      </c>
      <c r="J10" s="58" t="s">
        <v>34</v>
      </c>
      <c r="K10" s="26" t="s">
        <v>38</v>
      </c>
      <c r="L10" s="250"/>
      <c r="M10" s="236"/>
      <c r="N10" s="250"/>
      <c r="O10" s="250"/>
      <c r="P10" s="250"/>
      <c r="Q10" s="237"/>
    </row>
    <row r="11" spans="1:17" ht="212.25" customHeight="1" x14ac:dyDescent="0.2">
      <c r="A11" s="302" t="str">
        <f>+'Plan de desarrollo'!B4</f>
        <v>5. Gobernanza y Gobernabilidad</v>
      </c>
      <c r="B11" s="254" t="s">
        <v>13</v>
      </c>
      <c r="C11" s="109" t="s">
        <v>189</v>
      </c>
      <c r="D11" s="111">
        <f>+L11</f>
        <v>0.01</v>
      </c>
      <c r="E11" s="256" t="s">
        <v>371</v>
      </c>
      <c r="F11" s="28" t="s">
        <v>200</v>
      </c>
      <c r="G11" s="30" t="s">
        <v>202</v>
      </c>
      <c r="H11" s="18" t="s">
        <v>24</v>
      </c>
      <c r="I11" s="30" t="s">
        <v>201</v>
      </c>
      <c r="J11" s="59" t="s">
        <v>20</v>
      </c>
      <c r="K11" s="36">
        <v>1</v>
      </c>
      <c r="L11" s="37">
        <v>0.01</v>
      </c>
      <c r="M11" s="20">
        <v>0.99</v>
      </c>
      <c r="N11" s="38">
        <f t="shared" ref="N11:N20" si="0">SUM(M11:M11)/K11</f>
        <v>0.99</v>
      </c>
      <c r="O11" s="38">
        <f t="shared" ref="O11:O20" si="1">IF(N11&lt;=100%,N11*L11,L11)</f>
        <v>9.9000000000000008E-3</v>
      </c>
      <c r="P11" s="55">
        <f>(O11/$D$25)*100</f>
        <v>0.29552238805970155</v>
      </c>
      <c r="Q11" s="102" t="s">
        <v>470</v>
      </c>
    </row>
    <row r="12" spans="1:17" ht="154.5" customHeight="1" x14ac:dyDescent="0.2">
      <c r="A12" s="303"/>
      <c r="B12" s="255"/>
      <c r="C12" s="266" t="s">
        <v>199</v>
      </c>
      <c r="D12" s="269">
        <f>SUM(L12:L20)</f>
        <v>2.3499999999999997E-2</v>
      </c>
      <c r="E12" s="257"/>
      <c r="F12" s="108" t="s">
        <v>30</v>
      </c>
      <c r="G12" s="30" t="s">
        <v>58</v>
      </c>
      <c r="H12" s="30" t="s">
        <v>35</v>
      </c>
      <c r="I12" s="30" t="s">
        <v>57</v>
      </c>
      <c r="J12" s="59" t="s">
        <v>20</v>
      </c>
      <c r="K12" s="36">
        <v>1</v>
      </c>
      <c r="L12" s="37">
        <v>3.0000000000000001E-3</v>
      </c>
      <c r="M12" s="20">
        <v>1</v>
      </c>
      <c r="N12" s="38">
        <f t="shared" si="0"/>
        <v>1</v>
      </c>
      <c r="O12" s="38">
        <f t="shared" si="1"/>
        <v>3.0000000000000001E-3</v>
      </c>
      <c r="P12" s="55">
        <f t="shared" ref="P12:P20" si="2">(O12/$D$25)*100</f>
        <v>8.9552238805970158E-2</v>
      </c>
      <c r="Q12" s="102" t="s">
        <v>468</v>
      </c>
    </row>
    <row r="13" spans="1:17" ht="56.25" customHeight="1" x14ac:dyDescent="0.2">
      <c r="A13" s="303"/>
      <c r="B13" s="255"/>
      <c r="C13" s="266"/>
      <c r="D13" s="270"/>
      <c r="E13" s="257"/>
      <c r="F13" s="28" t="s">
        <v>31</v>
      </c>
      <c r="G13" s="18" t="s">
        <v>91</v>
      </c>
      <c r="H13" s="18" t="s">
        <v>35</v>
      </c>
      <c r="I13" s="18" t="s">
        <v>59</v>
      </c>
      <c r="J13" s="59" t="s">
        <v>20</v>
      </c>
      <c r="K13" s="36">
        <v>1</v>
      </c>
      <c r="L13" s="37">
        <v>3.0000000000000001E-3</v>
      </c>
      <c r="M13" s="20">
        <v>1</v>
      </c>
      <c r="N13" s="38">
        <f t="shared" si="0"/>
        <v>1</v>
      </c>
      <c r="O13" s="38">
        <f t="shared" si="1"/>
        <v>3.0000000000000001E-3</v>
      </c>
      <c r="P13" s="55">
        <f t="shared" si="2"/>
        <v>8.9552238805970158E-2</v>
      </c>
      <c r="Q13" s="95" t="s">
        <v>469</v>
      </c>
    </row>
    <row r="14" spans="1:17" ht="138" customHeight="1" x14ac:dyDescent="0.2">
      <c r="A14" s="303"/>
      <c r="B14" s="255"/>
      <c r="C14" s="266"/>
      <c r="D14" s="270"/>
      <c r="E14" s="257"/>
      <c r="F14" s="18" t="s">
        <v>26</v>
      </c>
      <c r="G14" s="18" t="s">
        <v>32</v>
      </c>
      <c r="H14" s="18" t="s">
        <v>24</v>
      </c>
      <c r="I14" s="18" t="s">
        <v>60</v>
      </c>
      <c r="J14" s="59" t="s">
        <v>20</v>
      </c>
      <c r="K14" s="36">
        <v>1</v>
      </c>
      <c r="L14" s="37">
        <v>2.5000000000000001E-3</v>
      </c>
      <c r="M14" s="20">
        <v>1</v>
      </c>
      <c r="N14" s="38">
        <f t="shared" si="0"/>
        <v>1</v>
      </c>
      <c r="O14" s="38">
        <f t="shared" si="1"/>
        <v>2.5000000000000001E-3</v>
      </c>
      <c r="P14" s="55">
        <f t="shared" si="2"/>
        <v>7.4626865671641798E-2</v>
      </c>
      <c r="Q14" s="56" t="s">
        <v>471</v>
      </c>
    </row>
    <row r="15" spans="1:17" ht="101.25" customHeight="1" x14ac:dyDescent="0.2">
      <c r="A15" s="303"/>
      <c r="B15" s="255"/>
      <c r="C15" s="266"/>
      <c r="D15" s="270"/>
      <c r="E15" s="257"/>
      <c r="F15" s="28" t="s">
        <v>42</v>
      </c>
      <c r="G15" s="19" t="s">
        <v>37</v>
      </c>
      <c r="H15" s="19" t="s">
        <v>35</v>
      </c>
      <c r="I15" s="18" t="s">
        <v>61</v>
      </c>
      <c r="J15" s="59" t="s">
        <v>20</v>
      </c>
      <c r="K15" s="36">
        <v>1</v>
      </c>
      <c r="L15" s="37">
        <v>2.5000000000000001E-3</v>
      </c>
      <c r="M15" s="20">
        <v>1</v>
      </c>
      <c r="N15" s="38">
        <f t="shared" si="0"/>
        <v>1</v>
      </c>
      <c r="O15" s="38">
        <f t="shared" si="1"/>
        <v>2.5000000000000001E-3</v>
      </c>
      <c r="P15" s="55">
        <f t="shared" si="2"/>
        <v>7.4626865671641798E-2</v>
      </c>
      <c r="Q15" s="72" t="s">
        <v>382</v>
      </c>
    </row>
    <row r="16" spans="1:17" ht="129.75" customHeight="1" x14ac:dyDescent="0.2">
      <c r="A16" s="303"/>
      <c r="B16" s="255"/>
      <c r="C16" s="266"/>
      <c r="D16" s="270"/>
      <c r="E16" s="257"/>
      <c r="F16" s="84" t="s">
        <v>41</v>
      </c>
      <c r="G16" s="19" t="s">
        <v>40</v>
      </c>
      <c r="H16" s="18" t="s">
        <v>35</v>
      </c>
      <c r="I16" s="18" t="s">
        <v>39</v>
      </c>
      <c r="J16" s="59" t="s">
        <v>20</v>
      </c>
      <c r="K16" s="36">
        <v>1</v>
      </c>
      <c r="L16" s="37">
        <v>2.5000000000000001E-3</v>
      </c>
      <c r="M16" s="20">
        <v>1</v>
      </c>
      <c r="N16" s="38">
        <f t="shared" si="0"/>
        <v>1</v>
      </c>
      <c r="O16" s="38">
        <f t="shared" si="1"/>
        <v>2.5000000000000001E-3</v>
      </c>
      <c r="P16" s="55">
        <f t="shared" si="2"/>
        <v>7.4626865671641798E-2</v>
      </c>
      <c r="Q16" s="102" t="s">
        <v>472</v>
      </c>
    </row>
    <row r="17" spans="1:17" ht="65.25" customHeight="1" x14ac:dyDescent="0.2">
      <c r="A17" s="303"/>
      <c r="B17" s="255"/>
      <c r="C17" s="266"/>
      <c r="D17" s="270"/>
      <c r="E17" s="257"/>
      <c r="F17" s="84" t="s">
        <v>102</v>
      </c>
      <c r="G17" s="19" t="s">
        <v>103</v>
      </c>
      <c r="H17" s="18" t="s">
        <v>35</v>
      </c>
      <c r="I17" s="18" t="s">
        <v>104</v>
      </c>
      <c r="J17" s="59" t="s">
        <v>20</v>
      </c>
      <c r="K17" s="36">
        <v>1</v>
      </c>
      <c r="L17" s="37">
        <v>2.5000000000000001E-3</v>
      </c>
      <c r="M17" s="20">
        <v>1</v>
      </c>
      <c r="N17" s="38">
        <f t="shared" si="0"/>
        <v>1</v>
      </c>
      <c r="O17" s="38">
        <f t="shared" si="1"/>
        <v>2.5000000000000001E-3</v>
      </c>
      <c r="P17" s="55">
        <f t="shared" si="2"/>
        <v>7.4626865671641798E-2</v>
      </c>
      <c r="Q17" s="72" t="s">
        <v>377</v>
      </c>
    </row>
    <row r="18" spans="1:17" ht="132" customHeight="1" x14ac:dyDescent="0.2">
      <c r="A18" s="303"/>
      <c r="B18" s="255"/>
      <c r="C18" s="266"/>
      <c r="D18" s="270"/>
      <c r="E18" s="257"/>
      <c r="F18" s="116" t="s">
        <v>362</v>
      </c>
      <c r="G18" s="19" t="s">
        <v>364</v>
      </c>
      <c r="H18" s="18" t="s">
        <v>23</v>
      </c>
      <c r="I18" s="116" t="s">
        <v>362</v>
      </c>
      <c r="J18" s="59" t="s">
        <v>45</v>
      </c>
      <c r="K18" s="157">
        <v>1</v>
      </c>
      <c r="L18" s="37">
        <v>2.5000000000000001E-3</v>
      </c>
      <c r="M18" s="20">
        <v>1</v>
      </c>
      <c r="N18" s="38">
        <f t="shared" si="0"/>
        <v>1</v>
      </c>
      <c r="O18" s="38">
        <f t="shared" si="1"/>
        <v>2.5000000000000001E-3</v>
      </c>
      <c r="P18" s="55">
        <f>(O18/$D$25)*100</f>
        <v>7.4626865671641798E-2</v>
      </c>
      <c r="Q18" s="72" t="s">
        <v>417</v>
      </c>
    </row>
    <row r="19" spans="1:17" ht="84.75" customHeight="1" x14ac:dyDescent="0.2">
      <c r="A19" s="303"/>
      <c r="B19" s="255"/>
      <c r="C19" s="266"/>
      <c r="D19" s="270"/>
      <c r="E19" s="257"/>
      <c r="F19" s="116" t="s">
        <v>363</v>
      </c>
      <c r="G19" s="19" t="s">
        <v>365</v>
      </c>
      <c r="H19" s="18" t="s">
        <v>23</v>
      </c>
      <c r="I19" s="18" t="s">
        <v>366</v>
      </c>
      <c r="J19" s="59" t="s">
        <v>45</v>
      </c>
      <c r="K19" s="157">
        <v>1</v>
      </c>
      <c r="L19" s="37">
        <v>2.5000000000000001E-3</v>
      </c>
      <c r="M19" s="20">
        <v>1</v>
      </c>
      <c r="N19" s="38">
        <f t="shared" si="0"/>
        <v>1</v>
      </c>
      <c r="O19" s="38">
        <f t="shared" si="1"/>
        <v>2.5000000000000001E-3</v>
      </c>
      <c r="P19" s="55">
        <f>(O19/$D$25)*100</f>
        <v>7.4626865671641798E-2</v>
      </c>
      <c r="Q19" s="72" t="s">
        <v>418</v>
      </c>
    </row>
    <row r="20" spans="1:17" ht="61.5" customHeight="1" x14ac:dyDescent="0.2">
      <c r="A20" s="304"/>
      <c r="B20" s="271"/>
      <c r="C20" s="266"/>
      <c r="D20" s="282"/>
      <c r="E20" s="275"/>
      <c r="F20" s="84" t="s">
        <v>105</v>
      </c>
      <c r="G20" s="19" t="s">
        <v>106</v>
      </c>
      <c r="H20" s="18" t="s">
        <v>35</v>
      </c>
      <c r="I20" s="18" t="s">
        <v>107</v>
      </c>
      <c r="J20" s="59" t="s">
        <v>20</v>
      </c>
      <c r="K20" s="36">
        <v>1</v>
      </c>
      <c r="L20" s="37">
        <v>2.5000000000000001E-3</v>
      </c>
      <c r="M20" s="20">
        <v>1</v>
      </c>
      <c r="N20" s="38">
        <f t="shared" si="0"/>
        <v>1</v>
      </c>
      <c r="O20" s="38">
        <f t="shared" si="1"/>
        <v>2.5000000000000001E-3</v>
      </c>
      <c r="P20" s="55">
        <f t="shared" si="2"/>
        <v>7.4626865671641798E-2</v>
      </c>
      <c r="Q20" s="56" t="s">
        <v>467</v>
      </c>
    </row>
    <row r="21" spans="1:17" ht="17.25" customHeight="1" x14ac:dyDescent="0.2">
      <c r="A21" s="301" t="s">
        <v>8</v>
      </c>
      <c r="B21" s="301"/>
      <c r="C21" s="301"/>
      <c r="D21" s="301"/>
      <c r="E21" s="301"/>
      <c r="F21" s="301"/>
      <c r="G21" s="301"/>
      <c r="H21" s="301"/>
      <c r="I21" s="301"/>
      <c r="J21" s="301"/>
      <c r="K21" s="301"/>
      <c r="L21" s="301"/>
      <c r="M21" s="301"/>
      <c r="N21" s="301"/>
      <c r="O21" s="301"/>
      <c r="P21" s="129">
        <f>SUM(P11:P20)</f>
        <v>0.99701492537313441</v>
      </c>
      <c r="Q21" s="128"/>
    </row>
    <row r="22" spans="1:17" ht="12.75" hidden="1" x14ac:dyDescent="0.2"/>
    <row r="23" spans="1:17" ht="36" hidden="1" x14ac:dyDescent="0.2">
      <c r="Q23" s="45" t="s">
        <v>220</v>
      </c>
    </row>
    <row r="24" spans="1:17" ht="12.75" hidden="1" x14ac:dyDescent="0.2">
      <c r="D24" s="52">
        <f>SUM(D11:D20)</f>
        <v>3.3499999999999995E-2</v>
      </c>
    </row>
    <row r="25" spans="1:17" ht="12.75" hidden="1" x14ac:dyDescent="0.2">
      <c r="D25" s="1">
        <f>+D24*100</f>
        <v>3.3499999999999996</v>
      </c>
    </row>
    <row r="26" spans="1:17" ht="12.75" hidden="1" x14ac:dyDescent="0.2"/>
    <row r="27" spans="1:17" ht="12.75" hidden="1" x14ac:dyDescent="0.2"/>
    <row r="28" spans="1:17" ht="12.75" hidden="1" x14ac:dyDescent="0.2">
      <c r="B28" s="11"/>
      <c r="C28" s="11"/>
      <c r="D28" s="11"/>
      <c r="E28" s="11"/>
      <c r="F28" s="11"/>
      <c r="G28" s="11"/>
      <c r="H28" s="11"/>
      <c r="I28" s="11"/>
      <c r="K28" s="11"/>
      <c r="L28" s="11"/>
      <c r="M28" s="11"/>
      <c r="N28" s="11"/>
      <c r="O28" s="11"/>
      <c r="P28" s="11"/>
      <c r="Q28" s="11"/>
    </row>
    <row r="29" spans="1:17" ht="12.75" hidden="1" x14ac:dyDescent="0.2">
      <c r="B29" s="11"/>
      <c r="C29" s="11"/>
      <c r="D29" s="11"/>
      <c r="E29" s="11"/>
      <c r="F29" s="11"/>
      <c r="G29" s="11"/>
      <c r="H29" s="11"/>
      <c r="I29" s="11"/>
      <c r="K29" s="11"/>
      <c r="L29" s="11"/>
      <c r="M29" s="11"/>
      <c r="N29" s="11"/>
      <c r="O29" s="11"/>
      <c r="P29" s="11"/>
      <c r="Q29" s="11"/>
    </row>
    <row r="30" spans="1:17" ht="12.75" hidden="1" x14ac:dyDescent="0.2">
      <c r="B30" s="11"/>
      <c r="C30" s="11"/>
      <c r="D30" s="11"/>
      <c r="E30" s="11"/>
      <c r="F30" s="11"/>
      <c r="G30" s="11"/>
      <c r="H30" s="11"/>
      <c r="I30" s="11"/>
      <c r="K30" s="11"/>
      <c r="L30" s="11"/>
      <c r="M30" s="11"/>
      <c r="N30" s="11"/>
      <c r="O30" s="11"/>
      <c r="P30" s="11"/>
      <c r="Q30" s="11"/>
    </row>
    <row r="31" spans="1:17" ht="12.75" hidden="1" x14ac:dyDescent="0.2">
      <c r="B31" s="11"/>
      <c r="C31" s="11"/>
      <c r="D31" s="11"/>
      <c r="E31" s="11"/>
      <c r="F31" s="11"/>
      <c r="G31" s="11"/>
      <c r="H31" s="11"/>
      <c r="I31" s="11"/>
      <c r="K31" s="11"/>
      <c r="L31" s="11"/>
      <c r="M31" s="11"/>
      <c r="N31" s="11"/>
      <c r="O31" s="11"/>
      <c r="P31" s="11"/>
      <c r="Q31" s="11"/>
    </row>
    <row r="32" spans="1:17" ht="12.75" hidden="1" x14ac:dyDescent="0.2">
      <c r="B32" s="11"/>
      <c r="C32" s="11"/>
      <c r="D32" s="11"/>
      <c r="E32" s="11"/>
      <c r="F32" s="11"/>
      <c r="G32" s="11"/>
      <c r="H32" s="11"/>
      <c r="I32" s="11"/>
      <c r="K32" s="11"/>
      <c r="L32" s="11"/>
      <c r="M32" s="11"/>
      <c r="N32" s="11"/>
      <c r="O32" s="11"/>
      <c r="P32" s="11"/>
      <c r="Q32" s="11"/>
    </row>
    <row r="33" spans="2:17" ht="12.75" hidden="1" x14ac:dyDescent="0.2">
      <c r="B33" s="11"/>
      <c r="C33" s="11"/>
      <c r="D33" s="11"/>
      <c r="E33" s="11"/>
      <c r="F33" s="11"/>
      <c r="G33" s="11"/>
      <c r="H33" s="11"/>
      <c r="I33" s="11"/>
      <c r="K33" s="11"/>
      <c r="L33" s="11"/>
      <c r="M33" s="11"/>
      <c r="N33" s="11"/>
      <c r="O33" s="11"/>
      <c r="P33" s="11"/>
      <c r="Q33" s="11"/>
    </row>
    <row r="34" spans="2:17" ht="12.75" hidden="1" x14ac:dyDescent="0.2"/>
    <row r="35" spans="2:17" ht="12.75" hidden="1" x14ac:dyDescent="0.2"/>
    <row r="36" spans="2:17" ht="12.75" hidden="1" x14ac:dyDescent="0.2"/>
    <row r="37" spans="2:17" ht="12.75" hidden="1" x14ac:dyDescent="0.2"/>
    <row r="38" spans="2:17" ht="12.75" hidden="1" x14ac:dyDescent="0.2"/>
    <row r="39" spans="2:17" ht="12.75" hidden="1" x14ac:dyDescent="0.2"/>
    <row r="40" spans="2:17" ht="12.75" hidden="1" x14ac:dyDescent="0.2"/>
    <row r="41" spans="2:17" ht="12.75" hidden="1" x14ac:dyDescent="0.2"/>
    <row r="42" spans="2:17" ht="12.75" hidden="1" x14ac:dyDescent="0.2"/>
    <row r="43" spans="2:17" ht="12.75" hidden="1" x14ac:dyDescent="0.2"/>
    <row r="44" spans="2:17" ht="12.75" hidden="1" x14ac:dyDescent="0.2"/>
    <row r="45" spans="2:17" ht="12.75" hidden="1" x14ac:dyDescent="0.2"/>
    <row r="46" spans="2:17" ht="12.75" hidden="1" x14ac:dyDescent="0.2"/>
    <row r="47" spans="2:17" ht="12.75" hidden="1" x14ac:dyDescent="0.2"/>
    <row r="48" spans="2:17" ht="12.75" hidden="1" x14ac:dyDescent="0.2"/>
    <row r="49" ht="12.75" hidden="1" x14ac:dyDescent="0.2"/>
    <row r="50" ht="12.75" hidden="1" x14ac:dyDescent="0.2"/>
    <row r="51" ht="12.75" hidden="1" x14ac:dyDescent="0.2"/>
    <row r="52" ht="12.75" hidden="1" x14ac:dyDescent="0.2"/>
    <row r="53" ht="12.75" hidden="1" x14ac:dyDescent="0.2"/>
    <row r="54" ht="12.75" hidden="1" x14ac:dyDescent="0.2"/>
    <row r="55" ht="12.75" hidden="1" x14ac:dyDescent="0.2"/>
    <row r="56" ht="12.75" hidden="1" x14ac:dyDescent="0.2"/>
    <row r="57" ht="12.75" hidden="1" x14ac:dyDescent="0.2"/>
    <row r="58" ht="12.75" hidden="1" x14ac:dyDescent="0.2"/>
    <row r="59" ht="12.75" hidden="1" x14ac:dyDescent="0.2"/>
    <row r="60" ht="12.75" hidden="1" x14ac:dyDescent="0.2"/>
    <row r="61" ht="12.75" hidden="1" x14ac:dyDescent="0.2"/>
    <row r="62" ht="12.75" hidden="1" x14ac:dyDescent="0.2"/>
    <row r="63" ht="12.75" hidden="1" x14ac:dyDescent="0.2"/>
    <row r="64" ht="12.75" hidden="1" x14ac:dyDescent="0.2"/>
    <row r="65" ht="12.75" hidden="1" x14ac:dyDescent="0.2"/>
    <row r="66" ht="12.75" hidden="1" x14ac:dyDescent="0.2"/>
  </sheetData>
  <mergeCells count="26">
    <mergeCell ref="A21:O21"/>
    <mergeCell ref="N9:N10"/>
    <mergeCell ref="O9:O10"/>
    <mergeCell ref="P9:P10"/>
    <mergeCell ref="A11:A20"/>
    <mergeCell ref="B11:B20"/>
    <mergeCell ref="M9:M10"/>
    <mergeCell ref="E9:E10"/>
    <mergeCell ref="A9:A10"/>
    <mergeCell ref="D9:D10"/>
    <mergeCell ref="F9:K9"/>
    <mergeCell ref="L9:L10"/>
    <mergeCell ref="B9:B10"/>
    <mergeCell ref="C9:C10"/>
    <mergeCell ref="C12:C20"/>
    <mergeCell ref="D12:D20"/>
    <mergeCell ref="A5:Q5"/>
    <mergeCell ref="A6:Q6"/>
    <mergeCell ref="E11:E20"/>
    <mergeCell ref="Q9:Q10"/>
    <mergeCell ref="D1:Q3"/>
    <mergeCell ref="A4:Q4"/>
    <mergeCell ref="A8:L8"/>
    <mergeCell ref="A7:Q7"/>
    <mergeCell ref="M8:P8"/>
    <mergeCell ref="A1:C3"/>
  </mergeCells>
  <pageMargins left="0.7" right="0.7" top="0.75" bottom="0.75" header="0.3" footer="0.3"/>
  <pageSetup orientation="portrait" r:id="rId1"/>
  <ignoredErrors>
    <ignoredError sqref="D12" formulaRange="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39997558519241921"/>
  </sheetPr>
  <dimension ref="A1:Q21"/>
  <sheetViews>
    <sheetView showGridLines="0" zoomScale="80" zoomScaleNormal="80" zoomScalePageLayoutView="125" workbookViewId="0">
      <selection activeCell="F24" sqref="F24"/>
    </sheetView>
  </sheetViews>
  <sheetFormatPr baseColWidth="10" defaultColWidth="10.85546875" defaultRowHeight="12.75" x14ac:dyDescent="0.2"/>
  <cols>
    <col min="1" max="1" width="18.7109375" style="9" customWidth="1"/>
    <col min="2" max="2" width="23" style="9" customWidth="1"/>
    <col min="3" max="3" width="17.140625" style="9" customWidth="1"/>
    <col min="4" max="4" width="10.42578125" style="9" customWidth="1"/>
    <col min="5" max="5" width="19" style="9" customWidth="1"/>
    <col min="6" max="6" width="21.140625" style="9" customWidth="1"/>
    <col min="7" max="7" width="23.140625" style="9" customWidth="1"/>
    <col min="8" max="8" width="14.28515625" style="9" customWidth="1"/>
    <col min="9" max="9" width="21.140625" style="9" customWidth="1"/>
    <col min="10" max="10" width="14.28515625" style="9" customWidth="1"/>
    <col min="11" max="11" width="10.85546875" style="9"/>
    <col min="12" max="12" width="10.42578125" style="9" customWidth="1"/>
    <col min="13" max="13" width="13.7109375" style="9" customWidth="1"/>
    <col min="14" max="14" width="15.42578125" style="9" customWidth="1"/>
    <col min="15" max="15" width="14.7109375" style="9" customWidth="1"/>
    <col min="16" max="16" width="12.7109375" style="9" customWidth="1"/>
    <col min="17" max="17" width="33.5703125" style="9" customWidth="1"/>
    <col min="18" max="16384" width="10.85546875" style="9"/>
  </cols>
  <sheetData>
    <row r="1" spans="1:17" ht="13.5" customHeight="1" x14ac:dyDescent="0.2">
      <c r="A1" s="305"/>
      <c r="B1" s="306"/>
      <c r="C1" s="307"/>
      <c r="D1" s="264" t="s">
        <v>225</v>
      </c>
      <c r="E1" s="264"/>
      <c r="F1" s="264"/>
      <c r="G1" s="264"/>
      <c r="H1" s="264"/>
      <c r="I1" s="264"/>
      <c r="J1" s="264"/>
      <c r="K1" s="264"/>
      <c r="L1" s="264"/>
      <c r="M1" s="264"/>
      <c r="N1" s="264"/>
      <c r="O1" s="264"/>
      <c r="P1" s="264"/>
      <c r="Q1" s="264"/>
    </row>
    <row r="2" spans="1:17" ht="13.5" customHeight="1" x14ac:dyDescent="0.2">
      <c r="A2" s="308"/>
      <c r="B2" s="309"/>
      <c r="C2" s="310"/>
      <c r="D2" s="264"/>
      <c r="E2" s="264"/>
      <c r="F2" s="264"/>
      <c r="G2" s="264"/>
      <c r="H2" s="264"/>
      <c r="I2" s="264"/>
      <c r="J2" s="264"/>
      <c r="K2" s="264"/>
      <c r="L2" s="264"/>
      <c r="M2" s="264"/>
      <c r="N2" s="264"/>
      <c r="O2" s="264"/>
      <c r="P2" s="264"/>
      <c r="Q2" s="264"/>
    </row>
    <row r="3" spans="1:17" ht="35.25" customHeight="1" x14ac:dyDescent="0.2">
      <c r="A3" s="311"/>
      <c r="B3" s="312"/>
      <c r="C3" s="313"/>
      <c r="D3" s="264"/>
      <c r="E3" s="264"/>
      <c r="F3" s="264"/>
      <c r="G3" s="264"/>
      <c r="H3" s="264"/>
      <c r="I3" s="264"/>
      <c r="J3" s="264"/>
      <c r="K3" s="264"/>
      <c r="L3" s="264"/>
      <c r="M3" s="264"/>
      <c r="N3" s="264"/>
      <c r="O3" s="264"/>
      <c r="P3" s="264"/>
      <c r="Q3" s="264"/>
    </row>
    <row r="4" spans="1:17" x14ac:dyDescent="0.2">
      <c r="A4" s="240" t="s">
        <v>18</v>
      </c>
      <c r="B4" s="240"/>
      <c r="C4" s="240"/>
      <c r="D4" s="240"/>
      <c r="E4" s="240"/>
      <c r="F4" s="240"/>
      <c r="G4" s="240"/>
      <c r="H4" s="240"/>
      <c r="I4" s="240"/>
      <c r="J4" s="240"/>
      <c r="K4" s="240"/>
      <c r="L4" s="240"/>
      <c r="M4" s="240"/>
      <c r="N4" s="240"/>
      <c r="O4" s="240"/>
      <c r="P4" s="240"/>
      <c r="Q4" s="240"/>
    </row>
    <row r="5" spans="1:17" x14ac:dyDescent="0.2">
      <c r="A5" s="240" t="s">
        <v>67</v>
      </c>
      <c r="B5" s="240"/>
      <c r="C5" s="240"/>
      <c r="D5" s="240"/>
      <c r="E5" s="240"/>
      <c r="F5" s="240"/>
      <c r="G5" s="240"/>
      <c r="H5" s="240"/>
      <c r="I5" s="240"/>
      <c r="J5" s="240"/>
      <c r="K5" s="240"/>
      <c r="L5" s="240"/>
      <c r="M5" s="240"/>
      <c r="N5" s="240"/>
      <c r="O5" s="240"/>
      <c r="P5" s="240"/>
      <c r="Q5" s="240"/>
    </row>
    <row r="6" spans="1:17" x14ac:dyDescent="0.2">
      <c r="A6" s="240" t="s">
        <v>260</v>
      </c>
      <c r="B6" s="240"/>
      <c r="C6" s="240"/>
      <c r="D6" s="240"/>
      <c r="E6" s="240"/>
      <c r="F6" s="240"/>
      <c r="G6" s="240"/>
      <c r="H6" s="240"/>
      <c r="I6" s="240"/>
      <c r="J6" s="240"/>
      <c r="K6" s="240"/>
      <c r="L6" s="240"/>
      <c r="M6" s="240"/>
      <c r="N6" s="240"/>
      <c r="O6" s="240"/>
      <c r="P6" s="240"/>
      <c r="Q6" s="240"/>
    </row>
    <row r="7" spans="1:17" x14ac:dyDescent="0.2">
      <c r="A7" s="261"/>
      <c r="B7" s="261"/>
      <c r="C7" s="261"/>
      <c r="D7" s="261"/>
      <c r="E7" s="261"/>
      <c r="F7" s="261"/>
      <c r="G7" s="261"/>
      <c r="H7" s="261"/>
      <c r="I7" s="261"/>
      <c r="J7" s="261"/>
      <c r="K7" s="261"/>
      <c r="L7" s="261"/>
      <c r="M7" s="261"/>
      <c r="N7" s="261"/>
      <c r="O7" s="261"/>
      <c r="P7" s="261"/>
      <c r="Q7" s="261"/>
    </row>
    <row r="8" spans="1:17" ht="12.75" customHeight="1" x14ac:dyDescent="0.2">
      <c r="A8" s="279" t="s">
        <v>1</v>
      </c>
      <c r="B8" s="279"/>
      <c r="C8" s="279"/>
      <c r="D8" s="279"/>
      <c r="E8" s="279"/>
      <c r="F8" s="279"/>
      <c r="G8" s="279"/>
      <c r="H8" s="279"/>
      <c r="I8" s="279"/>
      <c r="J8" s="279"/>
      <c r="K8" s="279"/>
      <c r="L8" s="279"/>
      <c r="M8" s="251" t="s">
        <v>2</v>
      </c>
      <c r="N8" s="251"/>
      <c r="O8" s="251"/>
      <c r="P8" s="251"/>
      <c r="Q8" s="192" t="s">
        <v>263</v>
      </c>
    </row>
    <row r="9" spans="1:17" ht="13.5" customHeight="1" x14ac:dyDescent="0.2">
      <c r="A9" s="251" t="s">
        <v>74</v>
      </c>
      <c r="B9" s="251" t="s">
        <v>92</v>
      </c>
      <c r="C9" s="251" t="s">
        <v>161</v>
      </c>
      <c r="D9" s="250" t="s">
        <v>3</v>
      </c>
      <c r="E9" s="251" t="s">
        <v>4</v>
      </c>
      <c r="F9" s="251" t="s">
        <v>27</v>
      </c>
      <c r="G9" s="251"/>
      <c r="H9" s="251"/>
      <c r="I9" s="251"/>
      <c r="J9" s="251"/>
      <c r="K9" s="251"/>
      <c r="L9" s="250" t="s">
        <v>3</v>
      </c>
      <c r="M9" s="236" t="s">
        <v>433</v>
      </c>
      <c r="N9" s="250" t="s">
        <v>96</v>
      </c>
      <c r="O9" s="250" t="s">
        <v>5</v>
      </c>
      <c r="P9" s="250" t="s">
        <v>6</v>
      </c>
      <c r="Q9" s="236" t="s">
        <v>378</v>
      </c>
    </row>
    <row r="10" spans="1:17" ht="51" customHeight="1" x14ac:dyDescent="0.2">
      <c r="A10" s="251"/>
      <c r="B10" s="251"/>
      <c r="C10" s="251"/>
      <c r="D10" s="250"/>
      <c r="E10" s="251"/>
      <c r="F10" s="188" t="s">
        <v>29</v>
      </c>
      <c r="G10" s="191" t="s">
        <v>28</v>
      </c>
      <c r="H10" s="191" t="s">
        <v>33</v>
      </c>
      <c r="I10" s="188" t="s">
        <v>21</v>
      </c>
      <c r="J10" s="191" t="s">
        <v>34</v>
      </c>
      <c r="K10" s="191" t="s">
        <v>38</v>
      </c>
      <c r="L10" s="250"/>
      <c r="M10" s="236"/>
      <c r="N10" s="250"/>
      <c r="O10" s="250"/>
      <c r="P10" s="250"/>
      <c r="Q10" s="237"/>
    </row>
    <row r="11" spans="1:17" ht="82.5" customHeight="1" x14ac:dyDescent="0.2">
      <c r="A11" s="254" t="str">
        <f>'Plan de desarrollo'!B4</f>
        <v>5. Gobernanza y Gobernabilidad</v>
      </c>
      <c r="B11" s="254" t="str">
        <f>+'Objetivos Estratégicos'!B10</f>
        <v xml:space="preserve">Incrementar el nivel de eficiencia y eficacia operativa y administrativa en la gestión y ejecución de los procesos. </v>
      </c>
      <c r="C11" s="254" t="s">
        <v>203</v>
      </c>
      <c r="D11" s="276">
        <f>SUM(L11:L13)</f>
        <v>1.4999999999999999E-2</v>
      </c>
      <c r="E11" s="256" t="s">
        <v>19</v>
      </c>
      <c r="F11" s="46" t="s">
        <v>72</v>
      </c>
      <c r="G11" s="46" t="s">
        <v>204</v>
      </c>
      <c r="H11" s="46" t="s">
        <v>35</v>
      </c>
      <c r="I11" s="46" t="s">
        <v>73</v>
      </c>
      <c r="J11" s="46" t="s">
        <v>20</v>
      </c>
      <c r="K11" s="49">
        <v>1</v>
      </c>
      <c r="L11" s="122">
        <v>5.0000000000000001E-3</v>
      </c>
      <c r="M11" s="163">
        <v>0.95</v>
      </c>
      <c r="N11" s="88">
        <f>MAX(M11:M11)/K11</f>
        <v>0.95</v>
      </c>
      <c r="O11" s="48">
        <f>IF(N11&lt;=100%,N11*L11,L11)</f>
        <v>4.7499999999999999E-3</v>
      </c>
      <c r="P11" s="48">
        <f>(O11/D18)*100</f>
        <v>0.31666666666666665</v>
      </c>
      <c r="Q11" s="91" t="s">
        <v>380</v>
      </c>
    </row>
    <row r="12" spans="1:17" ht="69.75" customHeight="1" x14ac:dyDescent="0.2">
      <c r="A12" s="255"/>
      <c r="B12" s="255"/>
      <c r="C12" s="255"/>
      <c r="D12" s="277"/>
      <c r="E12" s="257"/>
      <c r="F12" s="116" t="s">
        <v>356</v>
      </c>
      <c r="G12" s="116" t="s">
        <v>357</v>
      </c>
      <c r="H12" s="116" t="s">
        <v>24</v>
      </c>
      <c r="I12" s="116" t="s">
        <v>358</v>
      </c>
      <c r="J12" s="116" t="s">
        <v>45</v>
      </c>
      <c r="K12" s="172">
        <v>1</v>
      </c>
      <c r="L12" s="122">
        <v>5.0000000000000001E-3</v>
      </c>
      <c r="M12" s="163">
        <v>1</v>
      </c>
      <c r="N12" s="88">
        <f>MAX(M12:M12)/K12</f>
        <v>1</v>
      </c>
      <c r="O12" s="149">
        <f>IF(N12&lt;=100%,N12*L12,L12)</f>
        <v>5.0000000000000001E-3</v>
      </c>
      <c r="P12" s="149">
        <f>(O12/D18)*100</f>
        <v>0.33333333333333337</v>
      </c>
      <c r="Q12" s="91" t="s">
        <v>379</v>
      </c>
    </row>
    <row r="13" spans="1:17" ht="93.75" customHeight="1" x14ac:dyDescent="0.2">
      <c r="A13" s="271"/>
      <c r="B13" s="271"/>
      <c r="C13" s="271"/>
      <c r="D13" s="278"/>
      <c r="E13" s="275"/>
      <c r="F13" s="116" t="s">
        <v>359</v>
      </c>
      <c r="G13" s="116" t="s">
        <v>360</v>
      </c>
      <c r="H13" s="116" t="s">
        <v>24</v>
      </c>
      <c r="I13" s="116" t="s">
        <v>361</v>
      </c>
      <c r="J13" s="116" t="s">
        <v>45</v>
      </c>
      <c r="K13" s="81">
        <v>1</v>
      </c>
      <c r="L13" s="122">
        <v>5.0000000000000001E-3</v>
      </c>
      <c r="M13" s="163">
        <v>0.95</v>
      </c>
      <c r="N13" s="88">
        <f>MAX(M13:M13)/K13</f>
        <v>0.95</v>
      </c>
      <c r="O13" s="149">
        <f>IF(N13&lt;=100%,N13*L13,L13)</f>
        <v>4.7499999999999999E-3</v>
      </c>
      <c r="P13" s="149">
        <f>(O13/D18)*100</f>
        <v>0.31666666666666665</v>
      </c>
      <c r="Q13" s="91" t="s">
        <v>381</v>
      </c>
    </row>
    <row r="14" spans="1:17" x14ac:dyDescent="0.2">
      <c r="A14" s="259" t="s">
        <v>8</v>
      </c>
      <c r="B14" s="259"/>
      <c r="C14" s="259"/>
      <c r="D14" s="259"/>
      <c r="E14" s="259"/>
      <c r="F14" s="259"/>
      <c r="G14" s="259"/>
      <c r="H14" s="259"/>
      <c r="I14" s="259"/>
      <c r="J14" s="259"/>
      <c r="K14" s="259"/>
      <c r="L14" s="259"/>
      <c r="M14" s="259"/>
      <c r="N14" s="259"/>
      <c r="O14" s="259"/>
      <c r="P14" s="128">
        <f>SUM(P11:P13)</f>
        <v>0.96666666666666667</v>
      </c>
      <c r="Q14" s="128"/>
    </row>
    <row r="16" spans="1:17" ht="36" x14ac:dyDescent="0.2">
      <c r="C16" s="199"/>
      <c r="D16" s="199"/>
      <c r="E16" s="199"/>
      <c r="Q16" s="45" t="s">
        <v>220</v>
      </c>
    </row>
    <row r="17" spans="3:5" x14ac:dyDescent="0.2">
      <c r="C17" s="199"/>
      <c r="D17" s="205">
        <f>+D11</f>
        <v>1.4999999999999999E-2</v>
      </c>
      <c r="E17" s="199"/>
    </row>
    <row r="18" spans="3:5" x14ac:dyDescent="0.2">
      <c r="C18" s="199"/>
      <c r="D18" s="199">
        <f>+D17*100</f>
        <v>1.5</v>
      </c>
      <c r="E18" s="199"/>
    </row>
    <row r="19" spans="3:5" x14ac:dyDescent="0.2">
      <c r="C19" s="199"/>
      <c r="D19" s="199"/>
      <c r="E19" s="199"/>
    </row>
    <row r="20" spans="3:5" x14ac:dyDescent="0.2">
      <c r="C20" s="199"/>
      <c r="D20" s="199"/>
      <c r="E20" s="199"/>
    </row>
    <row r="21" spans="3:5" x14ac:dyDescent="0.2">
      <c r="C21" s="199"/>
      <c r="D21" s="199"/>
      <c r="E21" s="199"/>
    </row>
  </sheetData>
  <mergeCells count="26">
    <mergeCell ref="D11:D13"/>
    <mergeCell ref="A14:O14"/>
    <mergeCell ref="N9:N10"/>
    <mergeCell ref="O9:O10"/>
    <mergeCell ref="P9:P10"/>
    <mergeCell ref="A9:A10"/>
    <mergeCell ref="B9:B10"/>
    <mergeCell ref="C9:C10"/>
    <mergeCell ref="D9:D10"/>
    <mergeCell ref="A11:A13"/>
    <mergeCell ref="B11:B13"/>
    <mergeCell ref="C11:C13"/>
    <mergeCell ref="E11:E13"/>
    <mergeCell ref="Q9:Q10"/>
    <mergeCell ref="A4:Q4"/>
    <mergeCell ref="D1:Q3"/>
    <mergeCell ref="A5:Q5"/>
    <mergeCell ref="A6:Q6"/>
    <mergeCell ref="A1:C3"/>
    <mergeCell ref="A7:Q7"/>
    <mergeCell ref="A8:L8"/>
    <mergeCell ref="M8:P8"/>
    <mergeCell ref="E9:E10"/>
    <mergeCell ref="F9:K9"/>
    <mergeCell ref="L9:L10"/>
    <mergeCell ref="M9:M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H34"/>
  <sheetViews>
    <sheetView showGridLines="0" tabSelected="1" zoomScaleNormal="100" workbookViewId="0">
      <selection activeCell="B13" sqref="B13"/>
    </sheetView>
  </sheetViews>
  <sheetFormatPr baseColWidth="10" defaultColWidth="10.85546875" defaultRowHeight="12.75" x14ac:dyDescent="0.2"/>
  <cols>
    <col min="1" max="1" width="3.7109375" style="2" customWidth="1"/>
    <col min="2" max="2" width="83.42578125" style="2" customWidth="1"/>
    <col min="3" max="3" width="47" style="2" customWidth="1"/>
    <col min="4" max="4" width="20.28515625" style="2" hidden="1" customWidth="1"/>
    <col min="5" max="5" width="17.85546875" style="2" customWidth="1"/>
    <col min="6" max="6" width="16.7109375" style="2" customWidth="1"/>
    <col min="7" max="7" width="18.7109375" style="2" customWidth="1"/>
    <col min="8" max="8" width="65.140625" style="2" customWidth="1"/>
    <col min="9" max="16384" width="10.85546875" style="2"/>
  </cols>
  <sheetData>
    <row r="1" spans="1:8" ht="32.25" customHeight="1" thickBot="1" x14ac:dyDescent="0.25">
      <c r="A1" s="230" t="s">
        <v>273</v>
      </c>
      <c r="B1" s="231"/>
      <c r="C1" s="231"/>
      <c r="D1" s="231"/>
      <c r="E1" s="231"/>
      <c r="F1" s="231"/>
      <c r="G1" s="231"/>
      <c r="H1" s="232"/>
    </row>
    <row r="2" spans="1:8" ht="52.5" customHeight="1" thickBot="1" x14ac:dyDescent="0.25">
      <c r="A2" s="121" t="s">
        <v>10</v>
      </c>
      <c r="B2" s="3" t="s">
        <v>374</v>
      </c>
      <c r="C2" s="3" t="s">
        <v>213</v>
      </c>
      <c r="D2" s="117" t="s">
        <v>224</v>
      </c>
      <c r="E2" s="117" t="s">
        <v>221</v>
      </c>
      <c r="F2" s="118" t="s">
        <v>222</v>
      </c>
      <c r="G2" s="118" t="s">
        <v>474</v>
      </c>
      <c r="H2" s="210" t="s">
        <v>475</v>
      </c>
    </row>
    <row r="3" spans="1:8" ht="71.25" customHeight="1" x14ac:dyDescent="0.2">
      <c r="A3" s="224">
        <v>1</v>
      </c>
      <c r="B3" s="221" t="s">
        <v>15</v>
      </c>
      <c r="C3" s="114" t="s">
        <v>214</v>
      </c>
      <c r="D3" s="119">
        <f>SUM('G. Contenidos'!$D$11:$D$21)</f>
        <v>0.21999999999999997</v>
      </c>
      <c r="E3" s="119">
        <f>SUM('G. Contenidos'!$D$11:$D$28)</f>
        <v>0.32999999999999996</v>
      </c>
      <c r="F3" s="119">
        <f>SUM('G. Contenidos'!O11:O28)</f>
        <v>0.22299888888888894</v>
      </c>
      <c r="G3" s="198">
        <f>+F3/E3</f>
        <v>0.675754208754209</v>
      </c>
      <c r="H3" s="211" t="s">
        <v>476</v>
      </c>
    </row>
    <row r="4" spans="1:8" ht="57" customHeight="1" x14ac:dyDescent="0.2">
      <c r="A4" s="225"/>
      <c r="B4" s="222"/>
      <c r="C4" s="114" t="s">
        <v>215</v>
      </c>
      <c r="D4" s="119">
        <f>SUM('G. Contenidos'!$D$27:$D$46)</f>
        <v>7.0000000000000034E-2</v>
      </c>
      <c r="E4" s="119">
        <f>SUM('G. Contenidos'!$D$27:$D$46)</f>
        <v>7.0000000000000034E-2</v>
      </c>
      <c r="F4" s="119">
        <f>+SUM('G. Contenidos'!O27:O46)</f>
        <v>6.9455377854046943E-2</v>
      </c>
      <c r="G4" s="198">
        <f t="shared" ref="G4:G12" si="0">+F4/E4</f>
        <v>0.99221968362924151</v>
      </c>
      <c r="H4" s="211" t="s">
        <v>480</v>
      </c>
    </row>
    <row r="5" spans="1:8" ht="45.75" customHeight="1" x14ac:dyDescent="0.2">
      <c r="A5" s="225"/>
      <c r="B5" s="222"/>
      <c r="C5" s="114" t="s">
        <v>216</v>
      </c>
      <c r="D5" s="119">
        <f>SUM('G. Contenidos'!D47:D48)</f>
        <v>0.03</v>
      </c>
      <c r="E5" s="119">
        <f>SUM('G. Contenidos'!D47:D48)</f>
        <v>0.03</v>
      </c>
      <c r="F5" s="119">
        <f>SUM('G. Contenidos'!O47:O48)</f>
        <v>2.2312063953488372E-2</v>
      </c>
      <c r="G5" s="198">
        <f t="shared" si="0"/>
        <v>0.74373546511627908</v>
      </c>
      <c r="H5" s="211" t="s">
        <v>477</v>
      </c>
    </row>
    <row r="6" spans="1:8" ht="45.75" customHeight="1" x14ac:dyDescent="0.2">
      <c r="A6" s="226"/>
      <c r="B6" s="223"/>
      <c r="C6" s="114" t="s">
        <v>274</v>
      </c>
      <c r="D6" s="119">
        <f>SUM('G. Relaciones C.'!$D$11:$D$13)</f>
        <v>2.4E-2</v>
      </c>
      <c r="E6" s="119">
        <f>SUM('G. Relaciones C.'!$D$11:$D$17)</f>
        <v>4.1999999999999996E-2</v>
      </c>
      <c r="F6" s="119">
        <f>SUM('G. Relaciones C.'!O11:O17)</f>
        <v>4.2000000000000003E-2</v>
      </c>
      <c r="G6" s="198">
        <f t="shared" si="0"/>
        <v>1.0000000000000002</v>
      </c>
      <c r="H6" s="211" t="s">
        <v>478</v>
      </c>
    </row>
    <row r="7" spans="1:8" ht="56.25" customHeight="1" x14ac:dyDescent="0.2">
      <c r="A7" s="39">
        <v>2</v>
      </c>
      <c r="B7" s="40" t="s">
        <v>94</v>
      </c>
      <c r="C7" s="114" t="s">
        <v>217</v>
      </c>
      <c r="D7" s="120">
        <f>SUM('G. Tecnología e Inn.'!$D$11:$D$12)</f>
        <v>0.08</v>
      </c>
      <c r="E7" s="120">
        <f>SUM('G. Tecnología e Inn.'!$D$11:$D$15)+SUM('G. Producción'!$D$11:$D$14)</f>
        <v>0.129</v>
      </c>
      <c r="F7" s="120">
        <f>SUM('G. Tecnología e Inn.'!O11:O15)+SUM('G. Producción'!O11:O14)</f>
        <v>0.12707000000000002</v>
      </c>
      <c r="G7" s="198">
        <f t="shared" si="0"/>
        <v>0.98503875968992261</v>
      </c>
      <c r="H7" s="211" t="s">
        <v>479</v>
      </c>
    </row>
    <row r="8" spans="1:8" ht="57" customHeight="1" x14ac:dyDescent="0.2">
      <c r="A8" s="39">
        <v>3</v>
      </c>
      <c r="B8" s="40" t="s">
        <v>89</v>
      </c>
      <c r="C8" s="114" t="s">
        <v>218</v>
      </c>
      <c r="D8" s="120">
        <f>SUM('G. Agencia Tm'!$D$11:$D$15)</f>
        <v>0.13999999999999999</v>
      </c>
      <c r="E8" s="120">
        <f>SUM('G. Agencia Tm'!$D$11:$D$18)</f>
        <v>0.16999999999999998</v>
      </c>
      <c r="F8" s="120">
        <f>SUM('G. Agencia Tm'!O11:O18)</f>
        <v>0.11374346391905454</v>
      </c>
      <c r="G8" s="198">
        <f t="shared" si="0"/>
        <v>0.66907919952385031</v>
      </c>
      <c r="H8" s="211" t="s">
        <v>482</v>
      </c>
    </row>
    <row r="9" spans="1:8" ht="36" customHeight="1" x14ac:dyDescent="0.2">
      <c r="A9" s="39">
        <v>4</v>
      </c>
      <c r="B9" s="40" t="s">
        <v>11</v>
      </c>
      <c r="C9" s="114" t="s">
        <v>219</v>
      </c>
      <c r="D9" s="120">
        <f>SUM(Gerencia!$D$11)+SUM('G. Adtiva y Fra'!$D$11:$D$13)</f>
        <v>0.06</v>
      </c>
      <c r="E9" s="120">
        <f>SUM(Gerencia!$D$11:$D$12)+SUM('G. Adtiva y Fra'!$D$11:$D$16)</f>
        <v>9.0999999999999998E-2</v>
      </c>
      <c r="F9" s="120">
        <f>SUM(Gerencia!O11:O12)+SUM('G. Adtiva y Fra'!O11:O16)</f>
        <v>6.818154502446154E-2</v>
      </c>
      <c r="G9" s="198">
        <f t="shared" si="0"/>
        <v>0.74924774752155543</v>
      </c>
      <c r="H9" s="233" t="s">
        <v>481</v>
      </c>
    </row>
    <row r="10" spans="1:8" ht="37.5" x14ac:dyDescent="0.2">
      <c r="A10" s="39">
        <v>5</v>
      </c>
      <c r="B10" s="40" t="s">
        <v>12</v>
      </c>
      <c r="C10" s="114" t="s">
        <v>219</v>
      </c>
      <c r="D10" s="120">
        <f>SUM(Planeación!$D$11:$D$13)+SUM('G. Jurídica'!$D$11)</f>
        <v>0.04</v>
      </c>
      <c r="E10" s="120">
        <f>SUM(Planeación!$D$11:$D$14)+SUM('G. Control Interno'!$D$11:$D$13)+SUM('G. Jurídica'!$D$11:$D$20)</f>
        <v>8.7999999999999995E-2</v>
      </c>
      <c r="F10" s="120">
        <f>SUM(Planeación!O11:O14)+SUM('G. Control Interno'!O11:O13)+SUM('G. Jurídica'!O11:O20)</f>
        <v>8.700444444444444E-2</v>
      </c>
      <c r="G10" s="198">
        <f t="shared" si="0"/>
        <v>0.98868686868686873</v>
      </c>
      <c r="H10" s="234"/>
    </row>
    <row r="11" spans="1:8" ht="35.25" customHeight="1" x14ac:dyDescent="0.2">
      <c r="A11" s="39">
        <v>6</v>
      </c>
      <c r="B11" s="40" t="s">
        <v>13</v>
      </c>
      <c r="C11" s="114" t="s">
        <v>219</v>
      </c>
      <c r="D11" s="120">
        <f>SUM('G. Humana'!$D$11:$D$13)</f>
        <v>0.03</v>
      </c>
      <c r="E11" s="120">
        <f>SUM('G. Humana'!$D$11:$D$18)</f>
        <v>0.05</v>
      </c>
      <c r="F11" s="120">
        <f>SUM('G. Humana'!O11:O18)</f>
        <v>4.8799999999999996E-2</v>
      </c>
      <c r="G11" s="198">
        <f t="shared" si="0"/>
        <v>0.97599999999999987</v>
      </c>
      <c r="H11" s="235"/>
    </row>
    <row r="12" spans="1:8" ht="24.75" customHeight="1" x14ac:dyDescent="0.2">
      <c r="A12" s="227" t="s">
        <v>14</v>
      </c>
      <c r="B12" s="228"/>
      <c r="C12" s="229"/>
      <c r="D12" s="124">
        <f>SUM(D3:D11)</f>
        <v>0.69400000000000017</v>
      </c>
      <c r="E12" s="178">
        <f>SUM(E3:E11)</f>
        <v>0.99999999999999989</v>
      </c>
      <c r="F12" s="178">
        <f>ROUNDDOWN(SUM(F3:F11),2)</f>
        <v>0.8</v>
      </c>
      <c r="G12" s="178">
        <f t="shared" si="0"/>
        <v>0.80000000000000016</v>
      </c>
    </row>
    <row r="13" spans="1:8" x14ac:dyDescent="0.2">
      <c r="A13" s="4"/>
    </row>
    <row r="14" spans="1:8" x14ac:dyDescent="0.2">
      <c r="A14" s="4"/>
    </row>
    <row r="15" spans="1:8" x14ac:dyDescent="0.2">
      <c r="A15" s="4"/>
    </row>
    <row r="16" spans="1:8" x14ac:dyDescent="0.2">
      <c r="A16" s="4"/>
      <c r="B16" s="22"/>
      <c r="C16" s="22"/>
      <c r="D16" s="22"/>
    </row>
    <row r="17" spans="1:4" x14ac:dyDescent="0.2">
      <c r="A17" s="4"/>
      <c r="B17" s="22"/>
      <c r="C17" s="22"/>
      <c r="D17" s="22"/>
    </row>
    <row r="18" spans="1:4" x14ac:dyDescent="0.2">
      <c r="A18" s="4"/>
      <c r="B18" s="22"/>
      <c r="C18" s="22"/>
      <c r="D18" s="22"/>
    </row>
    <row r="19" spans="1:4" x14ac:dyDescent="0.2">
      <c r="A19" s="4"/>
    </row>
    <row r="20" spans="1:4" x14ac:dyDescent="0.2">
      <c r="A20" s="4"/>
    </row>
    <row r="21" spans="1:4" x14ac:dyDescent="0.2">
      <c r="A21" s="4"/>
    </row>
    <row r="22" spans="1:4" x14ac:dyDescent="0.2">
      <c r="A22" s="4"/>
    </row>
    <row r="23" spans="1:4" x14ac:dyDescent="0.2">
      <c r="A23" s="4"/>
    </row>
    <row r="24" spans="1:4" x14ac:dyDescent="0.2">
      <c r="A24" s="4"/>
    </row>
    <row r="25" spans="1:4" x14ac:dyDescent="0.2">
      <c r="A25" s="4"/>
    </row>
    <row r="26" spans="1:4" x14ac:dyDescent="0.2">
      <c r="A26" s="4"/>
      <c r="B26" s="22"/>
      <c r="C26" s="22"/>
      <c r="D26" s="22"/>
    </row>
    <row r="27" spans="1:4" x14ac:dyDescent="0.2">
      <c r="A27" s="4"/>
    </row>
    <row r="28" spans="1:4" x14ac:dyDescent="0.2">
      <c r="A28" s="4"/>
    </row>
    <row r="29" spans="1:4" x14ac:dyDescent="0.2">
      <c r="A29" s="4"/>
    </row>
    <row r="30" spans="1:4" x14ac:dyDescent="0.2">
      <c r="A30" s="4"/>
    </row>
    <row r="34" spans="2:4" x14ac:dyDescent="0.2">
      <c r="B34" s="22" t="s">
        <v>76</v>
      </c>
      <c r="C34" s="22"/>
      <c r="D34" s="22"/>
    </row>
  </sheetData>
  <mergeCells count="5">
    <mergeCell ref="B3:B6"/>
    <mergeCell ref="A3:A6"/>
    <mergeCell ref="A12:C12"/>
    <mergeCell ref="A1:H1"/>
    <mergeCell ref="H9:H11"/>
  </mergeCells>
  <pageMargins left="0.70866141732283472" right="0.70866141732283472" top="0.74803149606299213" bottom="0.74803149606299213" header="0.31496062992125984" footer="0.31496062992125984"/>
  <pageSetup paperSize="128"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ED579-118F-4C72-92FC-8A24A7279928}">
  <sheetPr>
    <tabColor theme="9" tint="0.39997558519241921"/>
  </sheetPr>
  <dimension ref="B2:D16"/>
  <sheetViews>
    <sheetView workbookViewId="0">
      <selection activeCell="D6" sqref="D6"/>
    </sheetView>
  </sheetViews>
  <sheetFormatPr baseColWidth="10" defaultRowHeight="15" x14ac:dyDescent="0.25"/>
  <cols>
    <col min="1" max="1" width="5" customWidth="1"/>
    <col min="2" max="2" width="27.7109375" customWidth="1"/>
    <col min="3" max="3" width="16.7109375" style="214" customWidth="1"/>
    <col min="4" max="4" width="152.140625" customWidth="1"/>
  </cols>
  <sheetData>
    <row r="2" spans="2:4" x14ac:dyDescent="0.25">
      <c r="B2" s="215" t="s">
        <v>494</v>
      </c>
      <c r="C2" s="215" t="s">
        <v>495</v>
      </c>
      <c r="D2" s="215" t="s">
        <v>496</v>
      </c>
    </row>
    <row r="3" spans="2:4" ht="51.75" customHeight="1" x14ac:dyDescent="0.25">
      <c r="B3" s="213" t="s">
        <v>483</v>
      </c>
      <c r="C3" s="216">
        <v>0.94</v>
      </c>
      <c r="D3" s="217" t="s">
        <v>505</v>
      </c>
    </row>
    <row r="4" spans="2:4" ht="55.5" customHeight="1" x14ac:dyDescent="0.25">
      <c r="B4" s="213" t="s">
        <v>484</v>
      </c>
      <c r="C4" s="216">
        <v>0.99</v>
      </c>
      <c r="D4" s="217" t="s">
        <v>506</v>
      </c>
    </row>
    <row r="5" spans="2:4" ht="93.75" customHeight="1" x14ac:dyDescent="0.25">
      <c r="B5" s="213" t="s">
        <v>485</v>
      </c>
      <c r="C5" s="216">
        <v>0.68</v>
      </c>
      <c r="D5" s="217" t="s">
        <v>497</v>
      </c>
    </row>
    <row r="6" spans="2:4" ht="131.25" customHeight="1" x14ac:dyDescent="0.25">
      <c r="B6" s="213" t="s">
        <v>486</v>
      </c>
      <c r="C6" s="216">
        <v>0.85</v>
      </c>
      <c r="D6" s="217" t="s">
        <v>498</v>
      </c>
    </row>
    <row r="7" spans="2:4" ht="75.75" customHeight="1" x14ac:dyDescent="0.25">
      <c r="B7" s="213" t="s">
        <v>487</v>
      </c>
      <c r="C7" s="216">
        <v>0.96</v>
      </c>
      <c r="D7" s="217" t="s">
        <v>499</v>
      </c>
    </row>
    <row r="8" spans="2:4" ht="32.25" customHeight="1" x14ac:dyDescent="0.25">
      <c r="B8" s="213" t="s">
        <v>488</v>
      </c>
      <c r="C8" s="216">
        <v>1</v>
      </c>
      <c r="D8" s="217" t="s">
        <v>507</v>
      </c>
    </row>
    <row r="9" spans="2:4" ht="127.5" customHeight="1" x14ac:dyDescent="0.25">
      <c r="B9" s="213" t="s">
        <v>489</v>
      </c>
      <c r="C9" s="216">
        <v>0.54</v>
      </c>
      <c r="D9" s="217" t="s">
        <v>501</v>
      </c>
    </row>
    <row r="10" spans="2:4" ht="32.25" customHeight="1" x14ac:dyDescent="0.25">
      <c r="B10" s="213" t="s">
        <v>490</v>
      </c>
      <c r="C10" s="216">
        <v>0.99</v>
      </c>
      <c r="D10" s="217" t="s">
        <v>504</v>
      </c>
    </row>
    <row r="11" spans="2:4" ht="219.75" customHeight="1" x14ac:dyDescent="0.25">
      <c r="B11" s="213" t="s">
        <v>491</v>
      </c>
      <c r="C11" s="216">
        <v>0.98</v>
      </c>
      <c r="D11" s="219" t="s">
        <v>502</v>
      </c>
    </row>
    <row r="12" spans="2:4" ht="66.75" customHeight="1" x14ac:dyDescent="0.25">
      <c r="B12" s="213" t="s">
        <v>492</v>
      </c>
      <c r="C12" s="216">
        <v>0.99</v>
      </c>
      <c r="D12" s="217" t="s">
        <v>500</v>
      </c>
    </row>
    <row r="13" spans="2:4" ht="57" customHeight="1" x14ac:dyDescent="0.25">
      <c r="B13" s="213" t="s">
        <v>493</v>
      </c>
      <c r="C13" s="216">
        <v>0.97</v>
      </c>
      <c r="D13" s="217" t="s">
        <v>503</v>
      </c>
    </row>
    <row r="14" spans="2:4" x14ac:dyDescent="0.25">
      <c r="D14" s="218"/>
    </row>
    <row r="15" spans="2:4" x14ac:dyDescent="0.25">
      <c r="D15" s="218"/>
    </row>
    <row r="16" spans="2:4" x14ac:dyDescent="0.25">
      <c r="D16" s="218"/>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Q46"/>
  <sheetViews>
    <sheetView showGridLines="0" zoomScale="80" zoomScaleNormal="80" zoomScalePageLayoutView="70" workbookViewId="0">
      <selection activeCell="M12" sqref="M12"/>
    </sheetView>
  </sheetViews>
  <sheetFormatPr baseColWidth="10" defaultColWidth="10.85546875" defaultRowHeight="12.75" x14ac:dyDescent="0.2"/>
  <cols>
    <col min="1" max="1" width="21.5703125" style="9" customWidth="1"/>
    <col min="2" max="2" width="23.7109375" style="9" customWidth="1"/>
    <col min="3" max="3" width="21.140625" style="9" customWidth="1"/>
    <col min="4" max="4" width="10" style="9" customWidth="1"/>
    <col min="5" max="5" width="13.28515625" style="9" customWidth="1"/>
    <col min="6" max="6" width="15.42578125" style="9" customWidth="1"/>
    <col min="7" max="7" width="25.42578125" style="9" customWidth="1"/>
    <col min="8" max="8" width="12.28515625" style="9" customWidth="1"/>
    <col min="9" max="9" width="19" style="9" customWidth="1"/>
    <col min="10" max="10" width="15.28515625" style="9" customWidth="1"/>
    <col min="11" max="11" width="16.5703125" style="9" customWidth="1"/>
    <col min="12" max="12" width="11.140625" style="9" customWidth="1"/>
    <col min="13" max="13" width="16.42578125" style="9" customWidth="1"/>
    <col min="14" max="14" width="14" style="9" customWidth="1"/>
    <col min="15" max="15" width="15.85546875" style="9" customWidth="1"/>
    <col min="16" max="16" width="13.140625" style="9" customWidth="1"/>
    <col min="17" max="17" width="41.7109375" style="9" customWidth="1"/>
    <col min="18" max="16384" width="10.85546875" style="9"/>
  </cols>
  <sheetData>
    <row r="1" spans="1:17" ht="24.75" customHeight="1" x14ac:dyDescent="0.2">
      <c r="A1" s="238"/>
      <c r="B1" s="238"/>
      <c r="C1" s="241" t="s">
        <v>225</v>
      </c>
      <c r="D1" s="241"/>
      <c r="E1" s="241"/>
      <c r="F1" s="241"/>
      <c r="G1" s="241"/>
      <c r="H1" s="241"/>
      <c r="I1" s="241"/>
      <c r="J1" s="241"/>
      <c r="K1" s="241"/>
      <c r="L1" s="241"/>
      <c r="M1" s="241"/>
      <c r="N1" s="241"/>
      <c r="O1" s="241"/>
      <c r="P1" s="241"/>
      <c r="Q1" s="241"/>
    </row>
    <row r="2" spans="1:17" ht="24.75" customHeight="1" x14ac:dyDescent="0.2">
      <c r="A2" s="238"/>
      <c r="B2" s="238"/>
      <c r="C2" s="241"/>
      <c r="D2" s="241"/>
      <c r="E2" s="241"/>
      <c r="F2" s="241"/>
      <c r="G2" s="241"/>
      <c r="H2" s="241"/>
      <c r="I2" s="241"/>
      <c r="J2" s="241"/>
      <c r="K2" s="241"/>
      <c r="L2" s="241"/>
      <c r="M2" s="241"/>
      <c r="N2" s="241"/>
      <c r="O2" s="241"/>
      <c r="P2" s="241"/>
      <c r="Q2" s="241"/>
    </row>
    <row r="3" spans="1:17" ht="24.75" customHeight="1" x14ac:dyDescent="0.2">
      <c r="A3" s="238"/>
      <c r="B3" s="238"/>
      <c r="C3" s="241"/>
      <c r="D3" s="241"/>
      <c r="E3" s="241"/>
      <c r="F3" s="241"/>
      <c r="G3" s="241"/>
      <c r="H3" s="241"/>
      <c r="I3" s="241"/>
      <c r="J3" s="241"/>
      <c r="K3" s="241"/>
      <c r="L3" s="241"/>
      <c r="M3" s="241"/>
      <c r="N3" s="241"/>
      <c r="O3" s="241"/>
      <c r="P3" s="241"/>
      <c r="Q3" s="241"/>
    </row>
    <row r="4" spans="1:17" x14ac:dyDescent="0.2">
      <c r="A4" s="240" t="s">
        <v>0</v>
      </c>
      <c r="B4" s="240"/>
      <c r="C4" s="240"/>
      <c r="D4" s="240"/>
      <c r="E4" s="240"/>
      <c r="F4" s="240"/>
      <c r="G4" s="240"/>
      <c r="H4" s="240"/>
      <c r="I4" s="240"/>
      <c r="J4" s="240"/>
      <c r="K4" s="240"/>
      <c r="L4" s="240"/>
      <c r="M4" s="240"/>
      <c r="N4" s="240"/>
      <c r="O4" s="240"/>
      <c r="P4" s="240"/>
      <c r="Q4" s="240"/>
    </row>
    <row r="5" spans="1:17" x14ac:dyDescent="0.2">
      <c r="A5" s="240" t="s">
        <v>65</v>
      </c>
      <c r="B5" s="240"/>
      <c r="C5" s="240"/>
      <c r="D5" s="240"/>
      <c r="E5" s="240"/>
      <c r="F5" s="240"/>
      <c r="G5" s="240"/>
      <c r="H5" s="240"/>
      <c r="I5" s="240"/>
      <c r="J5" s="240"/>
      <c r="K5" s="240"/>
      <c r="L5" s="240"/>
      <c r="M5" s="240"/>
      <c r="N5" s="240"/>
      <c r="O5" s="240"/>
      <c r="P5" s="240"/>
      <c r="Q5" s="240"/>
    </row>
    <row r="6" spans="1:17" ht="15" customHeight="1" x14ac:dyDescent="0.2">
      <c r="A6" s="240" t="s">
        <v>260</v>
      </c>
      <c r="B6" s="240"/>
      <c r="C6" s="240"/>
      <c r="D6" s="240"/>
      <c r="E6" s="240"/>
      <c r="F6" s="240"/>
      <c r="G6" s="240"/>
      <c r="H6" s="240"/>
      <c r="I6" s="240"/>
      <c r="J6" s="240"/>
      <c r="K6" s="240"/>
      <c r="L6" s="240"/>
      <c r="M6" s="240"/>
      <c r="N6" s="240"/>
      <c r="O6" s="240"/>
      <c r="P6" s="240"/>
      <c r="Q6" s="240"/>
    </row>
    <row r="7" spans="1:17" x14ac:dyDescent="0.2">
      <c r="A7" s="242"/>
      <c r="B7" s="243"/>
      <c r="C7" s="243"/>
      <c r="D7" s="243"/>
      <c r="E7" s="243"/>
      <c r="F7" s="243"/>
      <c r="G7" s="243"/>
      <c r="H7" s="243"/>
      <c r="I7" s="243"/>
      <c r="J7" s="243"/>
      <c r="K7" s="243"/>
      <c r="L7" s="243"/>
      <c r="M7" s="243"/>
      <c r="N7" s="243"/>
      <c r="O7" s="243"/>
      <c r="P7" s="243"/>
      <c r="Q7" s="243"/>
    </row>
    <row r="8" spans="1:17" ht="15.75" customHeight="1" x14ac:dyDescent="0.2">
      <c r="A8" s="239" t="s">
        <v>1</v>
      </c>
      <c r="B8" s="239"/>
      <c r="C8" s="239"/>
      <c r="D8" s="239"/>
      <c r="E8" s="239"/>
      <c r="F8" s="239"/>
      <c r="G8" s="239"/>
      <c r="H8" s="239"/>
      <c r="I8" s="239"/>
      <c r="J8" s="239"/>
      <c r="K8" s="239"/>
      <c r="L8" s="239"/>
      <c r="M8" s="247" t="s">
        <v>2</v>
      </c>
      <c r="N8" s="248"/>
      <c r="O8" s="248"/>
      <c r="P8" s="249"/>
      <c r="Q8" s="182" t="s">
        <v>263</v>
      </c>
    </row>
    <row r="9" spans="1:17" ht="12.75" customHeight="1" x14ac:dyDescent="0.2">
      <c r="A9" s="251" t="s">
        <v>74</v>
      </c>
      <c r="B9" s="251" t="s">
        <v>93</v>
      </c>
      <c r="C9" s="251" t="s">
        <v>161</v>
      </c>
      <c r="D9" s="250" t="s">
        <v>3</v>
      </c>
      <c r="E9" s="251" t="s">
        <v>4</v>
      </c>
      <c r="F9" s="251" t="s">
        <v>27</v>
      </c>
      <c r="G9" s="251"/>
      <c r="H9" s="251"/>
      <c r="I9" s="251"/>
      <c r="J9" s="251"/>
      <c r="K9" s="251"/>
      <c r="L9" s="250" t="s">
        <v>3</v>
      </c>
      <c r="M9" s="236" t="s">
        <v>433</v>
      </c>
      <c r="N9" s="250" t="s">
        <v>96</v>
      </c>
      <c r="O9" s="250" t="s">
        <v>5</v>
      </c>
      <c r="P9" s="250" t="s">
        <v>6</v>
      </c>
      <c r="Q9" s="236" t="s">
        <v>434</v>
      </c>
    </row>
    <row r="10" spans="1:17" ht="51.75" customHeight="1" x14ac:dyDescent="0.2">
      <c r="A10" s="251"/>
      <c r="B10" s="251"/>
      <c r="C10" s="251"/>
      <c r="D10" s="250"/>
      <c r="E10" s="251"/>
      <c r="F10" s="27" t="s">
        <v>29</v>
      </c>
      <c r="G10" s="26" t="s">
        <v>28</v>
      </c>
      <c r="H10" s="26" t="s">
        <v>33</v>
      </c>
      <c r="I10" s="27" t="s">
        <v>21</v>
      </c>
      <c r="J10" s="26" t="s">
        <v>34</v>
      </c>
      <c r="K10" s="26" t="s">
        <v>38</v>
      </c>
      <c r="L10" s="250"/>
      <c r="M10" s="236"/>
      <c r="N10" s="250"/>
      <c r="O10" s="250"/>
      <c r="P10" s="250"/>
      <c r="Q10" s="237"/>
    </row>
    <row r="11" spans="1:17" s="1" customFormat="1" ht="111.75" customHeight="1" x14ac:dyDescent="0.2">
      <c r="A11" s="252" t="str">
        <f>'Plan de desarrollo'!B4</f>
        <v>5. Gobernanza y Gobernabilidad</v>
      </c>
      <c r="B11" s="254" t="str">
        <f>'Objetivos Estratégicos'!B9</f>
        <v xml:space="preserve">Administrar y optimizar eficientemente los recursos financieros acorde con las expectativas de los asociados. </v>
      </c>
      <c r="C11" s="109" t="s">
        <v>189</v>
      </c>
      <c r="D11" s="149">
        <f>+L11</f>
        <v>0.02</v>
      </c>
      <c r="E11" s="256" t="s">
        <v>7</v>
      </c>
      <c r="F11" s="33" t="s">
        <v>205</v>
      </c>
      <c r="G11" s="33" t="s">
        <v>88</v>
      </c>
      <c r="H11" s="33" t="s">
        <v>24</v>
      </c>
      <c r="I11" s="33" t="s">
        <v>206</v>
      </c>
      <c r="J11" s="42" t="s">
        <v>45</v>
      </c>
      <c r="K11" s="51">
        <v>1</v>
      </c>
      <c r="L11" s="150">
        <v>0.02</v>
      </c>
      <c r="M11" s="51">
        <v>1</v>
      </c>
      <c r="N11" s="34">
        <f>MAX(M11:M11)/K11</f>
        <v>1</v>
      </c>
      <c r="O11" s="32">
        <f>IF(N11&lt;=100%,N11*L11,L11)</f>
        <v>0.02</v>
      </c>
      <c r="P11" s="35">
        <f>(O11/D16)*100</f>
        <v>0.44444444444444442</v>
      </c>
      <c r="Q11" s="95" t="s">
        <v>435</v>
      </c>
    </row>
    <row r="12" spans="1:17" s="1" customFormat="1" ht="84" customHeight="1" x14ac:dyDescent="0.2">
      <c r="A12" s="253"/>
      <c r="B12" s="255"/>
      <c r="C12" s="179" t="s">
        <v>199</v>
      </c>
      <c r="D12" s="180">
        <f>SUM(L12:L12)</f>
        <v>2.5000000000000001E-2</v>
      </c>
      <c r="E12" s="257"/>
      <c r="F12" s="137" t="s">
        <v>261</v>
      </c>
      <c r="G12" s="137" t="s">
        <v>262</v>
      </c>
      <c r="H12" s="137" t="s">
        <v>23</v>
      </c>
      <c r="I12" s="137" t="s">
        <v>264</v>
      </c>
      <c r="J12" s="137" t="s">
        <v>45</v>
      </c>
      <c r="K12" s="71">
        <v>13000000000</v>
      </c>
      <c r="L12" s="150">
        <v>2.5000000000000001E-2</v>
      </c>
      <c r="M12" s="139">
        <v>12240000000</v>
      </c>
      <c r="N12" s="94">
        <f>SUM(M12:M12)/K12</f>
        <v>0.94153846153846155</v>
      </c>
      <c r="O12" s="93">
        <f>IF(N12&lt;=100%,N12*L12,L12)</f>
        <v>2.3538461538461539E-2</v>
      </c>
      <c r="P12" s="35">
        <f>(O12/D16)*100</f>
        <v>0.52307692307692311</v>
      </c>
      <c r="Q12" s="95" t="s">
        <v>508</v>
      </c>
    </row>
    <row r="13" spans="1:17" ht="22.5" customHeight="1" x14ac:dyDescent="0.2">
      <c r="A13" s="244" t="s">
        <v>8</v>
      </c>
      <c r="B13" s="245"/>
      <c r="C13" s="245"/>
      <c r="D13" s="245"/>
      <c r="E13" s="245"/>
      <c r="F13" s="245"/>
      <c r="G13" s="245"/>
      <c r="H13" s="245"/>
      <c r="I13" s="245"/>
      <c r="J13" s="245"/>
      <c r="K13" s="245"/>
      <c r="L13" s="245"/>
      <c r="M13" s="245"/>
      <c r="N13" s="245"/>
      <c r="O13" s="246"/>
      <c r="P13" s="209">
        <f>SUM(P11:P12)</f>
        <v>0.96752136752136753</v>
      </c>
      <c r="Q13" s="127"/>
    </row>
    <row r="14" spans="1:17" x14ac:dyDescent="0.2">
      <c r="O14" s="41"/>
    </row>
    <row r="15" spans="1:17" ht="36" x14ac:dyDescent="0.2">
      <c r="C15" s="199"/>
      <c r="D15" s="200">
        <f>SUM(D11:D12)</f>
        <v>4.4999999999999998E-2</v>
      </c>
      <c r="E15" s="199"/>
      <c r="F15" s="199"/>
      <c r="Q15" s="45" t="s">
        <v>220</v>
      </c>
    </row>
    <row r="16" spans="1:17" x14ac:dyDescent="0.2">
      <c r="C16" s="199"/>
      <c r="D16" s="199">
        <f>+D15*100</f>
        <v>4.5</v>
      </c>
      <c r="E16" s="199"/>
      <c r="F16" s="199"/>
    </row>
    <row r="17" spans="3:13" x14ac:dyDescent="0.2">
      <c r="C17" s="199"/>
      <c r="D17" s="199"/>
      <c r="E17" s="199"/>
      <c r="F17" s="199"/>
    </row>
    <row r="18" spans="3:13" x14ac:dyDescent="0.2">
      <c r="C18" s="199"/>
      <c r="D18" s="199"/>
      <c r="E18" s="199"/>
      <c r="F18" s="199"/>
    </row>
    <row r="19" spans="3:13" x14ac:dyDescent="0.2">
      <c r="C19" s="199"/>
      <c r="D19" s="199"/>
      <c r="E19" s="199"/>
      <c r="F19" s="199"/>
    </row>
    <row r="21" spans="3:13" x14ac:dyDescent="0.2">
      <c r="M21" s="21"/>
    </row>
    <row r="22" spans="3:13" x14ac:dyDescent="0.2">
      <c r="D22" s="41"/>
    </row>
    <row r="44" spans="2:3" x14ac:dyDescent="0.2">
      <c r="B44" s="15"/>
      <c r="C44" s="15"/>
    </row>
    <row r="46" spans="2:3" x14ac:dyDescent="0.2">
      <c r="B46" s="16"/>
      <c r="C46" s="16"/>
    </row>
  </sheetData>
  <mergeCells count="24">
    <mergeCell ref="A13:O13"/>
    <mergeCell ref="M8:P8"/>
    <mergeCell ref="D9:D10"/>
    <mergeCell ref="F9:K9"/>
    <mergeCell ref="E9:E10"/>
    <mergeCell ref="B9:B10"/>
    <mergeCell ref="C9:C10"/>
    <mergeCell ref="N9:N10"/>
    <mergeCell ref="O9:O10"/>
    <mergeCell ref="P9:P10"/>
    <mergeCell ref="L9:L10"/>
    <mergeCell ref="M9:M10"/>
    <mergeCell ref="A9:A10"/>
    <mergeCell ref="A11:A12"/>
    <mergeCell ref="B11:B12"/>
    <mergeCell ref="E11:E12"/>
    <mergeCell ref="Q9:Q10"/>
    <mergeCell ref="A1:B3"/>
    <mergeCell ref="A8:L8"/>
    <mergeCell ref="A4:Q4"/>
    <mergeCell ref="A5:Q5"/>
    <mergeCell ref="A6:Q6"/>
    <mergeCell ref="C1:Q3"/>
    <mergeCell ref="A7:Q7"/>
  </mergeCells>
  <pageMargins left="0.7" right="0.7" top="0.75" bottom="0.75" header="0.3" footer="0.3"/>
  <pageSetup orientation="portrait" r:id="rId1"/>
  <ignoredErrors>
    <ignoredError sqref="D12" formulaRange="1"/>
    <ignoredError sqref="N12"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Q22"/>
  <sheetViews>
    <sheetView showGridLines="0" zoomScale="80" zoomScaleNormal="80" zoomScalePageLayoutView="85" workbookViewId="0">
      <selection activeCell="M13" sqref="M13"/>
    </sheetView>
  </sheetViews>
  <sheetFormatPr baseColWidth="10" defaultColWidth="10.85546875" defaultRowHeight="12.75" x14ac:dyDescent="0.2"/>
  <cols>
    <col min="1" max="1" width="19.140625" style="9" customWidth="1"/>
    <col min="2" max="2" width="20.7109375" style="9" customWidth="1"/>
    <col min="3" max="3" width="17.5703125" style="9" customWidth="1"/>
    <col min="4" max="4" width="11" style="9" customWidth="1"/>
    <col min="5" max="5" width="16" style="9" customWidth="1"/>
    <col min="6" max="6" width="15.85546875" style="9" customWidth="1"/>
    <col min="7" max="7" width="18.85546875" style="9" customWidth="1"/>
    <col min="8" max="8" width="14.85546875" style="9" customWidth="1"/>
    <col min="9" max="9" width="20.5703125" style="9" customWidth="1"/>
    <col min="10" max="10" width="15.42578125" style="9" customWidth="1"/>
    <col min="11" max="11" width="10.85546875" style="9"/>
    <col min="12" max="12" width="11" style="9" customWidth="1"/>
    <col min="13" max="13" width="11.7109375" style="9" customWidth="1"/>
    <col min="14" max="14" width="13.5703125" style="9" customWidth="1"/>
    <col min="15" max="15" width="14.42578125" style="9" customWidth="1"/>
    <col min="16" max="16" width="13" style="9" customWidth="1"/>
    <col min="17" max="17" width="85.42578125" style="9" customWidth="1"/>
    <col min="18" max="16384" width="10.85546875" style="9"/>
  </cols>
  <sheetData>
    <row r="1" spans="1:17" ht="18.75" customHeight="1" x14ac:dyDescent="0.2">
      <c r="A1" s="238"/>
      <c r="B1" s="238"/>
      <c r="C1" s="241" t="s">
        <v>225</v>
      </c>
      <c r="D1" s="241"/>
      <c r="E1" s="241"/>
      <c r="F1" s="241"/>
      <c r="G1" s="241"/>
      <c r="H1" s="241"/>
      <c r="I1" s="241"/>
      <c r="J1" s="241"/>
      <c r="K1" s="241"/>
      <c r="L1" s="241"/>
      <c r="M1" s="241"/>
      <c r="N1" s="241"/>
      <c r="O1" s="241"/>
      <c r="P1" s="241"/>
      <c r="Q1" s="241"/>
    </row>
    <row r="2" spans="1:17" ht="30.75" customHeight="1" x14ac:dyDescent="0.2">
      <c r="A2" s="238"/>
      <c r="B2" s="238"/>
      <c r="C2" s="241"/>
      <c r="D2" s="241"/>
      <c r="E2" s="241"/>
      <c r="F2" s="241"/>
      <c r="G2" s="241"/>
      <c r="H2" s="241"/>
      <c r="I2" s="241"/>
      <c r="J2" s="241"/>
      <c r="K2" s="241"/>
      <c r="L2" s="241"/>
      <c r="M2" s="241"/>
      <c r="N2" s="241"/>
      <c r="O2" s="241"/>
      <c r="P2" s="241"/>
      <c r="Q2" s="241"/>
    </row>
    <row r="3" spans="1:17" ht="25.5" customHeight="1" x14ac:dyDescent="0.2">
      <c r="A3" s="238"/>
      <c r="B3" s="238"/>
      <c r="C3" s="241"/>
      <c r="D3" s="241"/>
      <c r="E3" s="241"/>
      <c r="F3" s="241"/>
      <c r="G3" s="241"/>
      <c r="H3" s="241"/>
      <c r="I3" s="241"/>
      <c r="J3" s="241"/>
      <c r="K3" s="241"/>
      <c r="L3" s="241"/>
      <c r="M3" s="241"/>
      <c r="N3" s="241"/>
      <c r="O3" s="241"/>
      <c r="P3" s="241"/>
      <c r="Q3" s="241"/>
    </row>
    <row r="4" spans="1:17" x14ac:dyDescent="0.2">
      <c r="A4" s="240" t="s">
        <v>17</v>
      </c>
      <c r="B4" s="240"/>
      <c r="C4" s="240"/>
      <c r="D4" s="240"/>
      <c r="E4" s="240"/>
      <c r="F4" s="240"/>
      <c r="G4" s="240"/>
      <c r="H4" s="240"/>
      <c r="I4" s="240"/>
      <c r="J4" s="240"/>
      <c r="K4" s="240"/>
      <c r="L4" s="240"/>
      <c r="M4" s="240"/>
      <c r="N4" s="240"/>
      <c r="O4" s="240"/>
      <c r="P4" s="240"/>
      <c r="Q4" s="240"/>
    </row>
    <row r="5" spans="1:17" ht="16.5" customHeight="1" x14ac:dyDescent="0.2">
      <c r="A5" s="240" t="s">
        <v>75</v>
      </c>
      <c r="B5" s="240"/>
      <c r="C5" s="240"/>
      <c r="D5" s="240"/>
      <c r="E5" s="240"/>
      <c r="F5" s="240"/>
      <c r="G5" s="240"/>
      <c r="H5" s="240"/>
      <c r="I5" s="240"/>
      <c r="J5" s="240"/>
      <c r="K5" s="240"/>
      <c r="L5" s="240"/>
      <c r="M5" s="240"/>
      <c r="N5" s="240"/>
      <c r="O5" s="240"/>
      <c r="P5" s="240"/>
      <c r="Q5" s="240"/>
    </row>
    <row r="6" spans="1:17" x14ac:dyDescent="0.2">
      <c r="A6" s="240" t="s">
        <v>260</v>
      </c>
      <c r="B6" s="240"/>
      <c r="C6" s="240"/>
      <c r="D6" s="240"/>
      <c r="E6" s="240"/>
      <c r="F6" s="240"/>
      <c r="G6" s="240"/>
      <c r="H6" s="240"/>
      <c r="I6" s="240"/>
      <c r="J6" s="240"/>
      <c r="K6" s="240"/>
      <c r="L6" s="240"/>
      <c r="M6" s="240"/>
      <c r="N6" s="240"/>
      <c r="O6" s="240"/>
      <c r="P6" s="240"/>
      <c r="Q6" s="240"/>
    </row>
    <row r="7" spans="1:17" x14ac:dyDescent="0.2">
      <c r="A7" s="238"/>
      <c r="B7" s="238"/>
      <c r="C7" s="238"/>
      <c r="D7" s="238"/>
      <c r="E7" s="238"/>
      <c r="F7" s="238"/>
      <c r="G7" s="238"/>
      <c r="H7" s="238"/>
      <c r="I7" s="238"/>
      <c r="J7" s="238"/>
      <c r="K7" s="238"/>
      <c r="L7" s="238"/>
      <c r="M7" s="238"/>
      <c r="N7" s="238"/>
      <c r="O7" s="238"/>
      <c r="P7" s="238"/>
      <c r="Q7" s="238"/>
    </row>
    <row r="8" spans="1:17" ht="12.75" customHeight="1" x14ac:dyDescent="0.2">
      <c r="A8" s="239" t="s">
        <v>1</v>
      </c>
      <c r="B8" s="239"/>
      <c r="C8" s="239"/>
      <c r="D8" s="239"/>
      <c r="E8" s="239"/>
      <c r="F8" s="239"/>
      <c r="G8" s="239"/>
      <c r="H8" s="239"/>
      <c r="I8" s="239"/>
      <c r="J8" s="239"/>
      <c r="K8" s="239"/>
      <c r="L8" s="239"/>
      <c r="M8" s="251" t="s">
        <v>2</v>
      </c>
      <c r="N8" s="251"/>
      <c r="O8" s="251"/>
      <c r="P8" s="251"/>
      <c r="Q8" s="192" t="s">
        <v>263</v>
      </c>
    </row>
    <row r="9" spans="1:17" ht="12.75" customHeight="1" x14ac:dyDescent="0.2">
      <c r="A9" s="251" t="s">
        <v>74</v>
      </c>
      <c r="B9" s="251" t="s">
        <v>92</v>
      </c>
      <c r="C9" s="251" t="s">
        <v>161</v>
      </c>
      <c r="D9" s="250" t="s">
        <v>3</v>
      </c>
      <c r="E9" s="251" t="s">
        <v>4</v>
      </c>
      <c r="F9" s="251" t="s">
        <v>27</v>
      </c>
      <c r="G9" s="251"/>
      <c r="H9" s="251"/>
      <c r="I9" s="251"/>
      <c r="J9" s="251"/>
      <c r="K9" s="251"/>
      <c r="L9" s="250" t="s">
        <v>3</v>
      </c>
      <c r="M9" s="236" t="s">
        <v>433</v>
      </c>
      <c r="N9" s="250" t="s">
        <v>96</v>
      </c>
      <c r="O9" s="250" t="s">
        <v>5</v>
      </c>
      <c r="P9" s="250" t="s">
        <v>6</v>
      </c>
      <c r="Q9" s="236" t="s">
        <v>434</v>
      </c>
    </row>
    <row r="10" spans="1:17" ht="38.25" customHeight="1" x14ac:dyDescent="0.2">
      <c r="A10" s="251"/>
      <c r="B10" s="251"/>
      <c r="C10" s="251"/>
      <c r="D10" s="250"/>
      <c r="E10" s="251"/>
      <c r="F10" s="183" t="s">
        <v>29</v>
      </c>
      <c r="G10" s="187" t="s">
        <v>28</v>
      </c>
      <c r="H10" s="187" t="s">
        <v>33</v>
      </c>
      <c r="I10" s="183" t="s">
        <v>21</v>
      </c>
      <c r="J10" s="187" t="s">
        <v>34</v>
      </c>
      <c r="K10" s="187" t="s">
        <v>38</v>
      </c>
      <c r="L10" s="250"/>
      <c r="M10" s="236"/>
      <c r="N10" s="250"/>
      <c r="O10" s="250"/>
      <c r="P10" s="250"/>
      <c r="Q10" s="237"/>
    </row>
    <row r="11" spans="1:17" s="1" customFormat="1" ht="136.5" customHeight="1" x14ac:dyDescent="0.2">
      <c r="A11" s="256" t="str">
        <f>+'Plan de desarrollo'!B4</f>
        <v>5. Gobernanza y Gobernabilidad</v>
      </c>
      <c r="B11" s="256" t="str">
        <f>'Objetivos Estratégicos'!B10</f>
        <v xml:space="preserve">Incrementar el nivel de eficiencia y eficacia operativa y administrativa en la gestión y ejecución de los procesos. </v>
      </c>
      <c r="C11" s="258" t="s">
        <v>189</v>
      </c>
      <c r="D11" s="260">
        <f>SUM(L11:L13)</f>
        <v>0.03</v>
      </c>
      <c r="E11" s="256" t="s">
        <v>372</v>
      </c>
      <c r="F11" s="116" t="s">
        <v>207</v>
      </c>
      <c r="G11" s="116" t="s">
        <v>384</v>
      </c>
      <c r="H11" s="116" t="s">
        <v>23</v>
      </c>
      <c r="I11" s="116" t="s">
        <v>208</v>
      </c>
      <c r="J11" s="116" t="s">
        <v>20</v>
      </c>
      <c r="K11" s="20">
        <v>0.7</v>
      </c>
      <c r="L11" s="66">
        <v>0.01</v>
      </c>
      <c r="M11" s="133">
        <v>0.7</v>
      </c>
      <c r="N11" s="64">
        <f>MAX(M11:M11)/K11</f>
        <v>1</v>
      </c>
      <c r="O11" s="64">
        <f>IF(N11&lt;=100%,N11*L11,L11)</f>
        <v>0.01</v>
      </c>
      <c r="P11" s="64">
        <f>(O11/$D$20)*100</f>
        <v>0.25316455696202533</v>
      </c>
      <c r="Q11" s="92" t="s">
        <v>436</v>
      </c>
    </row>
    <row r="12" spans="1:17" ht="55.5" customHeight="1" x14ac:dyDescent="0.2">
      <c r="A12" s="257"/>
      <c r="B12" s="257"/>
      <c r="C12" s="258"/>
      <c r="D12" s="260"/>
      <c r="E12" s="257"/>
      <c r="F12" s="116" t="s">
        <v>209</v>
      </c>
      <c r="G12" s="116" t="s">
        <v>95</v>
      </c>
      <c r="H12" s="116" t="s">
        <v>23</v>
      </c>
      <c r="I12" s="116" t="s">
        <v>210</v>
      </c>
      <c r="J12" s="116" t="s">
        <v>20</v>
      </c>
      <c r="K12" s="20">
        <v>0.9</v>
      </c>
      <c r="L12" s="25">
        <v>0.01</v>
      </c>
      <c r="M12" s="20">
        <v>0.88</v>
      </c>
      <c r="N12" s="170">
        <f>MAX(M12:M12)/K12</f>
        <v>0.97777777777777775</v>
      </c>
      <c r="O12" s="25">
        <f>IF(N12&lt;=100%,N12*L12,L12)</f>
        <v>9.7777777777777776E-3</v>
      </c>
      <c r="P12" s="111">
        <f>(O12/$D$20)*100</f>
        <v>0.24753867791842474</v>
      </c>
      <c r="Q12" s="91" t="s">
        <v>414</v>
      </c>
    </row>
    <row r="13" spans="1:17" ht="66.75" customHeight="1" x14ac:dyDescent="0.2">
      <c r="A13" s="257"/>
      <c r="B13" s="257"/>
      <c r="C13" s="258"/>
      <c r="D13" s="260"/>
      <c r="E13" s="257"/>
      <c r="F13" s="116" t="s">
        <v>211</v>
      </c>
      <c r="G13" s="116" t="s">
        <v>246</v>
      </c>
      <c r="H13" s="116" t="s">
        <v>23</v>
      </c>
      <c r="I13" s="116" t="s">
        <v>212</v>
      </c>
      <c r="J13" s="116" t="s">
        <v>20</v>
      </c>
      <c r="K13" s="20">
        <v>0.75</v>
      </c>
      <c r="L13" s="138">
        <v>0.01</v>
      </c>
      <c r="M13" s="162">
        <v>0.73699999999999999</v>
      </c>
      <c r="N13" s="170">
        <f>MAX(M13:M13)/K13</f>
        <v>0.98266666666666669</v>
      </c>
      <c r="O13" s="138">
        <f>IF(N13&lt;=100%,N13*L13,L13)</f>
        <v>9.8266666666666676E-3</v>
      </c>
      <c r="P13" s="138">
        <f>(O13/$D$20)*100</f>
        <v>0.24877637130801689</v>
      </c>
      <c r="Q13" s="91" t="s">
        <v>437</v>
      </c>
    </row>
    <row r="14" spans="1:17" ht="63.75" x14ac:dyDescent="0.2">
      <c r="A14" s="257"/>
      <c r="B14" s="257"/>
      <c r="C14" s="181" t="s">
        <v>272</v>
      </c>
      <c r="D14" s="180">
        <f>SUM(L14:L14)</f>
        <v>9.4999999999999998E-3</v>
      </c>
      <c r="E14" s="257"/>
      <c r="F14" s="116" t="s">
        <v>265</v>
      </c>
      <c r="G14" s="116" t="s">
        <v>266</v>
      </c>
      <c r="H14" s="116" t="s">
        <v>23</v>
      </c>
      <c r="I14" s="116" t="s">
        <v>267</v>
      </c>
      <c r="J14" s="116" t="s">
        <v>20</v>
      </c>
      <c r="K14" s="20">
        <v>0.75</v>
      </c>
      <c r="L14" s="149">
        <v>9.4999999999999998E-3</v>
      </c>
      <c r="M14" s="20">
        <v>0.82</v>
      </c>
      <c r="N14" s="170">
        <f>MAX(M14:M14)/K14</f>
        <v>1.0933333333333333</v>
      </c>
      <c r="O14" s="149">
        <f>IF(N14&lt;=100%,N14*L14,L14)</f>
        <v>9.4999999999999998E-3</v>
      </c>
      <c r="P14" s="149">
        <f>(O14/$D$20)*100</f>
        <v>0.240506329113924</v>
      </c>
      <c r="Q14" s="91" t="s">
        <v>438</v>
      </c>
    </row>
    <row r="15" spans="1:17" ht="17.25" customHeight="1" x14ac:dyDescent="0.2">
      <c r="A15" s="259" t="s">
        <v>8</v>
      </c>
      <c r="B15" s="259"/>
      <c r="C15" s="259"/>
      <c r="D15" s="259"/>
      <c r="E15" s="259"/>
      <c r="F15" s="259"/>
      <c r="G15" s="259"/>
      <c r="H15" s="259"/>
      <c r="I15" s="259"/>
      <c r="J15" s="259"/>
      <c r="K15" s="259"/>
      <c r="L15" s="259"/>
      <c r="M15" s="259"/>
      <c r="N15" s="259"/>
      <c r="O15" s="259"/>
      <c r="P15" s="126">
        <f>SUM(P11:P14)</f>
        <v>0.98998593530239098</v>
      </c>
      <c r="Q15" s="126"/>
    </row>
    <row r="18" spans="3:17" ht="36" x14ac:dyDescent="0.2">
      <c r="C18" s="199"/>
      <c r="D18" s="199"/>
      <c r="Q18" s="45" t="s">
        <v>220</v>
      </c>
    </row>
    <row r="19" spans="3:17" x14ac:dyDescent="0.2">
      <c r="C19" s="199"/>
      <c r="D19" s="200">
        <f>SUM(D11:D14)</f>
        <v>3.95E-2</v>
      </c>
    </row>
    <row r="20" spans="3:17" x14ac:dyDescent="0.2">
      <c r="C20" s="199"/>
      <c r="D20" s="199">
        <f>+D19*100</f>
        <v>3.95</v>
      </c>
    </row>
    <row r="21" spans="3:17" x14ac:dyDescent="0.2">
      <c r="C21" s="199"/>
      <c r="D21" s="199"/>
    </row>
    <row r="22" spans="3:17" x14ac:dyDescent="0.2">
      <c r="C22" s="199"/>
      <c r="D22" s="199"/>
    </row>
  </sheetData>
  <mergeCells count="26">
    <mergeCell ref="A15:O15"/>
    <mergeCell ref="A11:A14"/>
    <mergeCell ref="B11:B14"/>
    <mergeCell ref="E11:E14"/>
    <mergeCell ref="O9:O10"/>
    <mergeCell ref="B9:B10"/>
    <mergeCell ref="D9:D10"/>
    <mergeCell ref="L9:L10"/>
    <mergeCell ref="M9:M10"/>
    <mergeCell ref="C9:C10"/>
    <mergeCell ref="E9:E10"/>
    <mergeCell ref="D11:D13"/>
    <mergeCell ref="C1:Q3"/>
    <mergeCell ref="A1:B3"/>
    <mergeCell ref="A5:Q5"/>
    <mergeCell ref="A6:Q6"/>
    <mergeCell ref="C11:C13"/>
    <mergeCell ref="A9:A10"/>
    <mergeCell ref="A8:L8"/>
    <mergeCell ref="A4:Q4"/>
    <mergeCell ref="M8:P8"/>
    <mergeCell ref="A7:Q7"/>
    <mergeCell ref="P9:P10"/>
    <mergeCell ref="N9:N10"/>
    <mergeCell ref="F9:K9"/>
    <mergeCell ref="Q9:Q10"/>
  </mergeCells>
  <pageMargins left="0.7" right="0.7" top="0.75" bottom="0.75" header="0.3" footer="0.3"/>
  <pageSetup orientation="portrait" r:id="rId1"/>
  <ignoredErrors>
    <ignoredError sqref="A15:B15 D15:M15 O12 N15:P15" evalError="1"/>
    <ignoredError sqref="D14 D11"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T64"/>
  <sheetViews>
    <sheetView showGridLines="0" topLeftCell="A11" zoomScale="80" zoomScaleNormal="80" zoomScalePageLayoutView="85" workbookViewId="0">
      <selection activeCell="M15" sqref="M15"/>
    </sheetView>
  </sheetViews>
  <sheetFormatPr baseColWidth="10" defaultColWidth="0" defaultRowHeight="0" customHeight="1" zeroHeight="1" x14ac:dyDescent="0.2"/>
  <cols>
    <col min="1" max="1" width="19.28515625" style="1" customWidth="1"/>
    <col min="2" max="2" width="19.85546875" style="1" customWidth="1"/>
    <col min="3" max="3" width="17.140625" style="1" customWidth="1"/>
    <col min="4" max="4" width="11" style="1" customWidth="1"/>
    <col min="5" max="5" width="17.85546875" style="1" customWidth="1"/>
    <col min="6" max="6" width="22.5703125" style="1" customWidth="1"/>
    <col min="7" max="7" width="27.5703125" style="1" customWidth="1"/>
    <col min="8" max="8" width="13.7109375" style="1" customWidth="1"/>
    <col min="9" max="9" width="22.28515625" style="1" customWidth="1"/>
    <col min="10" max="10" width="14.85546875" style="1" customWidth="1"/>
    <col min="11" max="11" width="15.7109375" style="1" customWidth="1"/>
    <col min="12" max="12" width="11.7109375" style="1" customWidth="1"/>
    <col min="13" max="13" width="18" style="1" customWidth="1"/>
    <col min="14" max="15" width="15.7109375" style="1" customWidth="1"/>
    <col min="16" max="16" width="14.85546875" style="1" customWidth="1"/>
    <col min="17" max="17" width="54.85546875" style="1" customWidth="1"/>
    <col min="18" max="18" width="9.7109375" style="1" customWidth="1"/>
    <col min="19" max="46" width="0" style="1" hidden="1" customWidth="1"/>
    <col min="47" max="16384" width="15" style="1" hidden="1"/>
  </cols>
  <sheetData>
    <row r="1" spans="1:17" ht="18.75" customHeight="1" x14ac:dyDescent="0.2">
      <c r="A1" s="238"/>
      <c r="B1" s="238"/>
      <c r="C1" s="238"/>
      <c r="D1" s="238"/>
      <c r="E1" s="264" t="s">
        <v>225</v>
      </c>
      <c r="F1" s="264"/>
      <c r="G1" s="264"/>
      <c r="H1" s="264"/>
      <c r="I1" s="264"/>
      <c r="J1" s="264"/>
      <c r="K1" s="264"/>
      <c r="L1" s="264"/>
      <c r="M1" s="264"/>
      <c r="N1" s="264"/>
      <c r="O1" s="264"/>
      <c r="P1" s="264"/>
      <c r="Q1" s="264"/>
    </row>
    <row r="2" spans="1:17" ht="13.5" customHeight="1" x14ac:dyDescent="0.2">
      <c r="A2" s="238"/>
      <c r="B2" s="238"/>
      <c r="C2" s="238"/>
      <c r="D2" s="238"/>
      <c r="E2" s="264"/>
      <c r="F2" s="264"/>
      <c r="G2" s="264"/>
      <c r="H2" s="264"/>
      <c r="I2" s="264"/>
      <c r="J2" s="264"/>
      <c r="K2" s="264"/>
      <c r="L2" s="264"/>
      <c r="M2" s="264"/>
      <c r="N2" s="264"/>
      <c r="O2" s="264"/>
      <c r="P2" s="264"/>
      <c r="Q2" s="264"/>
    </row>
    <row r="3" spans="1:17" ht="28.5" customHeight="1" x14ac:dyDescent="0.2">
      <c r="A3" s="238"/>
      <c r="B3" s="238"/>
      <c r="C3" s="238"/>
      <c r="D3" s="238"/>
      <c r="E3" s="264"/>
      <c r="F3" s="264"/>
      <c r="G3" s="264"/>
      <c r="H3" s="264"/>
      <c r="I3" s="264"/>
      <c r="J3" s="264"/>
      <c r="K3" s="264"/>
      <c r="L3" s="264"/>
      <c r="M3" s="264"/>
      <c r="N3" s="264"/>
      <c r="O3" s="264"/>
      <c r="P3" s="264"/>
      <c r="Q3" s="264"/>
    </row>
    <row r="4" spans="1:17" ht="12.75" hidden="1" x14ac:dyDescent="0.2">
      <c r="A4" s="240" t="s">
        <v>280</v>
      </c>
      <c r="B4" s="240"/>
      <c r="C4" s="240"/>
      <c r="D4" s="240"/>
      <c r="E4" s="240"/>
      <c r="F4" s="240"/>
      <c r="G4" s="240"/>
      <c r="H4" s="240"/>
      <c r="I4" s="240"/>
      <c r="J4" s="240"/>
      <c r="K4" s="240"/>
      <c r="L4" s="240"/>
      <c r="M4" s="240"/>
      <c r="N4" s="240"/>
      <c r="O4" s="240"/>
      <c r="P4" s="240"/>
      <c r="Q4" s="240"/>
    </row>
    <row r="5" spans="1:17" ht="12.75" hidden="1" x14ac:dyDescent="0.2">
      <c r="A5" s="240" t="s">
        <v>279</v>
      </c>
      <c r="B5" s="240"/>
      <c r="C5" s="240"/>
      <c r="D5" s="240"/>
      <c r="E5" s="240"/>
      <c r="F5" s="240"/>
      <c r="G5" s="240"/>
      <c r="H5" s="240"/>
      <c r="I5" s="240"/>
      <c r="J5" s="240"/>
      <c r="K5" s="240"/>
      <c r="L5" s="240"/>
      <c r="M5" s="240"/>
      <c r="N5" s="240"/>
      <c r="O5" s="240"/>
      <c r="P5" s="240"/>
      <c r="Q5" s="240"/>
    </row>
    <row r="6" spans="1:17" ht="12.75" hidden="1" x14ac:dyDescent="0.2">
      <c r="A6" s="240" t="s">
        <v>260</v>
      </c>
      <c r="B6" s="240"/>
      <c r="C6" s="240"/>
      <c r="D6" s="240"/>
      <c r="E6" s="240"/>
      <c r="F6" s="240"/>
      <c r="G6" s="240"/>
      <c r="H6" s="240"/>
      <c r="I6" s="240"/>
      <c r="J6" s="240"/>
      <c r="K6" s="240"/>
      <c r="L6" s="240"/>
      <c r="M6" s="240"/>
      <c r="N6" s="240"/>
      <c r="O6" s="240"/>
      <c r="P6" s="240"/>
      <c r="Q6" s="240"/>
    </row>
    <row r="7" spans="1:17" ht="12.75" hidden="1" x14ac:dyDescent="0.2">
      <c r="A7" s="261"/>
      <c r="B7" s="261"/>
      <c r="C7" s="261"/>
      <c r="D7" s="261"/>
      <c r="E7" s="261"/>
      <c r="F7" s="261"/>
      <c r="G7" s="261"/>
      <c r="H7" s="261"/>
      <c r="I7" s="261"/>
      <c r="J7" s="261"/>
      <c r="K7" s="261"/>
      <c r="L7" s="261"/>
      <c r="M7" s="261"/>
      <c r="N7" s="261"/>
      <c r="O7" s="261"/>
      <c r="P7" s="261"/>
      <c r="Q7" s="261"/>
    </row>
    <row r="8" spans="1:17" ht="15.75" customHeight="1" x14ac:dyDescent="0.2">
      <c r="A8" s="239" t="s">
        <v>1</v>
      </c>
      <c r="B8" s="239"/>
      <c r="C8" s="239"/>
      <c r="D8" s="239"/>
      <c r="E8" s="239"/>
      <c r="F8" s="239"/>
      <c r="G8" s="239"/>
      <c r="H8" s="239"/>
      <c r="I8" s="239"/>
      <c r="J8" s="239"/>
      <c r="K8" s="239"/>
      <c r="L8" s="239"/>
      <c r="M8" s="251" t="s">
        <v>2</v>
      </c>
      <c r="N8" s="251"/>
      <c r="O8" s="251"/>
      <c r="P8" s="251"/>
      <c r="Q8" s="192" t="s">
        <v>263</v>
      </c>
    </row>
    <row r="9" spans="1:17" ht="11.25" customHeight="1" x14ac:dyDescent="0.2">
      <c r="A9" s="251" t="s">
        <v>74</v>
      </c>
      <c r="B9" s="251" t="s">
        <v>92</v>
      </c>
      <c r="C9" s="251" t="s">
        <v>161</v>
      </c>
      <c r="D9" s="250" t="s">
        <v>3</v>
      </c>
      <c r="E9" s="251" t="s">
        <v>4</v>
      </c>
      <c r="F9" s="251" t="s">
        <v>27</v>
      </c>
      <c r="G9" s="251"/>
      <c r="H9" s="251"/>
      <c r="I9" s="251"/>
      <c r="J9" s="251"/>
      <c r="K9" s="251"/>
      <c r="L9" s="250" t="s">
        <v>3</v>
      </c>
      <c r="M9" s="236" t="s">
        <v>433</v>
      </c>
      <c r="N9" s="250" t="s">
        <v>96</v>
      </c>
      <c r="O9" s="250" t="s">
        <v>5</v>
      </c>
      <c r="P9" s="250" t="s">
        <v>6</v>
      </c>
      <c r="Q9" s="262" t="s">
        <v>434</v>
      </c>
    </row>
    <row r="10" spans="1:17" ht="57.75" customHeight="1" x14ac:dyDescent="0.2">
      <c r="A10" s="251"/>
      <c r="B10" s="251"/>
      <c r="C10" s="251"/>
      <c r="D10" s="250"/>
      <c r="E10" s="251"/>
      <c r="F10" s="183" t="s">
        <v>29</v>
      </c>
      <c r="G10" s="187" t="s">
        <v>28</v>
      </c>
      <c r="H10" s="187" t="s">
        <v>33</v>
      </c>
      <c r="I10" s="183" t="s">
        <v>21</v>
      </c>
      <c r="J10" s="187" t="s">
        <v>34</v>
      </c>
      <c r="K10" s="187" t="s">
        <v>38</v>
      </c>
      <c r="L10" s="250"/>
      <c r="M10" s="236"/>
      <c r="N10" s="250"/>
      <c r="O10" s="250"/>
      <c r="P10" s="250"/>
      <c r="Q10" s="263"/>
    </row>
    <row r="11" spans="1:17" ht="184.5" customHeight="1" x14ac:dyDescent="0.2">
      <c r="A11" s="265" t="str">
        <f>+'Plan de desarrollo'!B4</f>
        <v>5. Gobernanza y Gobernabilidad</v>
      </c>
      <c r="B11" s="266" t="str">
        <f>+'Objetivos Estratégicos'!B8</f>
        <v xml:space="preserve">Realizar alianzas estratégicas con la Alcaldía y sus entes descentralizados para temas de comunicación a través de la Agencia y Central de Medios de Telemedellín. </v>
      </c>
      <c r="C11" s="266" t="s">
        <v>172</v>
      </c>
      <c r="D11" s="260">
        <f>SUM(L11:L15)</f>
        <v>0.13999999999999999</v>
      </c>
      <c r="E11" s="258" t="s">
        <v>278</v>
      </c>
      <c r="F11" s="185" t="s">
        <v>310</v>
      </c>
      <c r="G11" s="185" t="s">
        <v>163</v>
      </c>
      <c r="H11" s="185" t="s">
        <v>35</v>
      </c>
      <c r="I11" s="185" t="s">
        <v>162</v>
      </c>
      <c r="J11" s="185" t="s">
        <v>45</v>
      </c>
      <c r="K11" s="193">
        <v>25000000000</v>
      </c>
      <c r="L11" s="184">
        <v>0.04</v>
      </c>
      <c r="M11" s="167">
        <v>24549564561</v>
      </c>
      <c r="N11" s="194">
        <f>+SUM(M11:M11)/K11</f>
        <v>0.98198258244000003</v>
      </c>
      <c r="O11" s="73">
        <f t="shared" ref="O11:O18" si="0">IF(N11&lt;=100%,N11*L11,L11)</f>
        <v>3.9279303297600002E-2</v>
      </c>
      <c r="P11" s="96">
        <f t="shared" ref="P11:P18" si="1">(O11/$D$23)*100</f>
        <v>0.23105472528000001</v>
      </c>
      <c r="Q11" s="186" t="s">
        <v>439</v>
      </c>
    </row>
    <row r="12" spans="1:17" ht="71.25" customHeight="1" x14ac:dyDescent="0.2">
      <c r="A12" s="265"/>
      <c r="B12" s="266"/>
      <c r="C12" s="266"/>
      <c r="D12" s="260"/>
      <c r="E12" s="258"/>
      <c r="F12" s="185" t="s">
        <v>164</v>
      </c>
      <c r="G12" s="185" t="s">
        <v>165</v>
      </c>
      <c r="H12" s="185" t="s">
        <v>35</v>
      </c>
      <c r="I12" s="185" t="s">
        <v>166</v>
      </c>
      <c r="J12" s="185" t="s">
        <v>45</v>
      </c>
      <c r="K12" s="81">
        <v>0.4</v>
      </c>
      <c r="L12" s="184">
        <v>0.04</v>
      </c>
      <c r="M12" s="168">
        <v>0.15</v>
      </c>
      <c r="N12" s="112">
        <f>MAX(M12:M12)/K12</f>
        <v>0.37499999999999994</v>
      </c>
      <c r="O12" s="184">
        <f t="shared" si="0"/>
        <v>1.4999999999999998E-2</v>
      </c>
      <c r="P12" s="96">
        <f t="shared" si="1"/>
        <v>8.8235294117647037E-2</v>
      </c>
      <c r="Q12" s="169" t="s">
        <v>440</v>
      </c>
    </row>
    <row r="13" spans="1:17" ht="64.5" customHeight="1" x14ac:dyDescent="0.2">
      <c r="A13" s="265"/>
      <c r="B13" s="266"/>
      <c r="C13" s="266"/>
      <c r="D13" s="260"/>
      <c r="E13" s="258"/>
      <c r="F13" s="185" t="s">
        <v>167</v>
      </c>
      <c r="G13" s="185" t="s">
        <v>168</v>
      </c>
      <c r="H13" s="185" t="s">
        <v>24</v>
      </c>
      <c r="I13" s="185" t="s">
        <v>226</v>
      </c>
      <c r="J13" s="185" t="s">
        <v>45</v>
      </c>
      <c r="K13" s="81">
        <v>0.8</v>
      </c>
      <c r="L13" s="184">
        <v>0.01</v>
      </c>
      <c r="M13" s="81">
        <v>1</v>
      </c>
      <c r="N13" s="112">
        <f>MAX(M13:M13)/K13</f>
        <v>1.25</v>
      </c>
      <c r="O13" s="184">
        <f t="shared" si="0"/>
        <v>0.01</v>
      </c>
      <c r="P13" s="96">
        <f t="shared" si="1"/>
        <v>5.8823529411764712E-2</v>
      </c>
      <c r="Q13" s="164" t="s">
        <v>427</v>
      </c>
    </row>
    <row r="14" spans="1:17" ht="69.75" customHeight="1" x14ac:dyDescent="0.2">
      <c r="A14" s="265"/>
      <c r="B14" s="266"/>
      <c r="C14" s="266"/>
      <c r="D14" s="260"/>
      <c r="E14" s="258"/>
      <c r="F14" s="185" t="s">
        <v>169</v>
      </c>
      <c r="G14" s="185" t="s">
        <v>223</v>
      </c>
      <c r="H14" s="185" t="s">
        <v>24</v>
      </c>
      <c r="I14" s="185" t="s">
        <v>170</v>
      </c>
      <c r="J14" s="185" t="s">
        <v>45</v>
      </c>
      <c r="K14" s="193">
        <v>500000000</v>
      </c>
      <c r="L14" s="184">
        <v>0.03</v>
      </c>
      <c r="M14" s="158">
        <v>132974618</v>
      </c>
      <c r="N14" s="112">
        <f>SUM(M14:M14)/K14</f>
        <v>0.26594923599999998</v>
      </c>
      <c r="O14" s="184">
        <f t="shared" si="0"/>
        <v>7.9784770799999991E-3</v>
      </c>
      <c r="P14" s="96">
        <f t="shared" si="1"/>
        <v>4.693221811764705E-2</v>
      </c>
      <c r="Q14" s="164" t="s">
        <v>441</v>
      </c>
    </row>
    <row r="15" spans="1:17" ht="93" customHeight="1" x14ac:dyDescent="0.2">
      <c r="A15" s="265"/>
      <c r="B15" s="266"/>
      <c r="C15" s="266"/>
      <c r="D15" s="260"/>
      <c r="E15" s="258"/>
      <c r="F15" s="185" t="s">
        <v>171</v>
      </c>
      <c r="G15" s="185" t="s">
        <v>287</v>
      </c>
      <c r="H15" s="185" t="s">
        <v>24</v>
      </c>
      <c r="I15" s="185" t="s">
        <v>288</v>
      </c>
      <c r="J15" s="185" t="s">
        <v>45</v>
      </c>
      <c r="K15" s="193">
        <v>100000000</v>
      </c>
      <c r="L15" s="184">
        <v>0.02</v>
      </c>
      <c r="M15" s="158">
        <v>100000000</v>
      </c>
      <c r="N15" s="112">
        <f>SUM(M15:M15)/K15</f>
        <v>1</v>
      </c>
      <c r="O15" s="184">
        <f t="shared" si="0"/>
        <v>0.02</v>
      </c>
      <c r="P15" s="96">
        <f t="shared" si="1"/>
        <v>0.11764705882352942</v>
      </c>
      <c r="Q15" s="164" t="s">
        <v>411</v>
      </c>
    </row>
    <row r="16" spans="1:17" ht="58.5" customHeight="1" x14ac:dyDescent="0.2">
      <c r="A16" s="265"/>
      <c r="B16" s="266"/>
      <c r="C16" s="266" t="s">
        <v>272</v>
      </c>
      <c r="D16" s="260">
        <f>SUM(L16:L18)</f>
        <v>0.03</v>
      </c>
      <c r="E16" s="258"/>
      <c r="F16" s="185" t="s">
        <v>281</v>
      </c>
      <c r="G16" s="185" t="s">
        <v>283</v>
      </c>
      <c r="H16" s="185" t="s">
        <v>24</v>
      </c>
      <c r="I16" s="185" t="s">
        <v>284</v>
      </c>
      <c r="J16" s="185" t="s">
        <v>45</v>
      </c>
      <c r="K16" s="193">
        <v>11000000000</v>
      </c>
      <c r="L16" s="184">
        <v>0.01</v>
      </c>
      <c r="M16" s="158">
        <v>3118182128</v>
      </c>
      <c r="N16" s="112">
        <f>SUM(M16:M16)/K16</f>
        <v>0.28347110254545455</v>
      </c>
      <c r="O16" s="184">
        <f t="shared" si="0"/>
        <v>2.8347110254545453E-3</v>
      </c>
      <c r="P16" s="96">
        <f t="shared" si="1"/>
        <v>1.6674770737967914E-2</v>
      </c>
      <c r="Q16" s="164" t="s">
        <v>412</v>
      </c>
    </row>
    <row r="17" spans="1:17" ht="59.25" customHeight="1" x14ac:dyDescent="0.2">
      <c r="A17" s="265"/>
      <c r="B17" s="266"/>
      <c r="C17" s="266"/>
      <c r="D17" s="260"/>
      <c r="E17" s="258"/>
      <c r="F17" s="185" t="s">
        <v>282</v>
      </c>
      <c r="G17" s="185" t="s">
        <v>285</v>
      </c>
      <c r="H17" s="185" t="s">
        <v>24</v>
      </c>
      <c r="I17" s="185" t="s">
        <v>286</v>
      </c>
      <c r="J17" s="185" t="s">
        <v>45</v>
      </c>
      <c r="K17" s="193">
        <v>2500000000</v>
      </c>
      <c r="L17" s="184">
        <v>0.01</v>
      </c>
      <c r="M17" s="158">
        <v>2162743129</v>
      </c>
      <c r="N17" s="82">
        <f>SUM(M17:M17)/K17</f>
        <v>0.86509725159999995</v>
      </c>
      <c r="O17" s="184">
        <f t="shared" si="0"/>
        <v>8.6509725159999995E-3</v>
      </c>
      <c r="P17" s="96">
        <f t="shared" si="1"/>
        <v>5.0888073623529408E-2</v>
      </c>
      <c r="Q17" s="169" t="s">
        <v>442</v>
      </c>
    </row>
    <row r="18" spans="1:17" ht="60.75" customHeight="1" x14ac:dyDescent="0.2">
      <c r="A18" s="265"/>
      <c r="B18" s="266"/>
      <c r="C18" s="266"/>
      <c r="D18" s="260"/>
      <c r="E18" s="258"/>
      <c r="F18" s="185" t="s">
        <v>301</v>
      </c>
      <c r="G18" s="185" t="s">
        <v>302</v>
      </c>
      <c r="H18" s="185" t="s">
        <v>24</v>
      </c>
      <c r="I18" s="185" t="s">
        <v>303</v>
      </c>
      <c r="J18" s="185" t="s">
        <v>45</v>
      </c>
      <c r="K18" s="100">
        <v>1</v>
      </c>
      <c r="L18" s="184">
        <v>0.01</v>
      </c>
      <c r="M18" s="151">
        <v>1</v>
      </c>
      <c r="N18" s="82">
        <f>SUM(M18:M18)/K18</f>
        <v>1</v>
      </c>
      <c r="O18" s="184">
        <f t="shared" si="0"/>
        <v>0.01</v>
      </c>
      <c r="P18" s="96">
        <f t="shared" si="1"/>
        <v>5.8823529411764712E-2</v>
      </c>
      <c r="Q18" s="164" t="s">
        <v>413</v>
      </c>
    </row>
    <row r="19" spans="1:17" s="9" customFormat="1" ht="17.25" customHeight="1" x14ac:dyDescent="0.2">
      <c r="A19" s="259" t="s">
        <v>8</v>
      </c>
      <c r="B19" s="259"/>
      <c r="C19" s="259"/>
      <c r="D19" s="259"/>
      <c r="E19" s="259"/>
      <c r="F19" s="259"/>
      <c r="G19" s="259"/>
      <c r="H19" s="259"/>
      <c r="I19" s="259"/>
      <c r="J19" s="259"/>
      <c r="K19" s="259"/>
      <c r="L19" s="259"/>
      <c r="M19" s="259"/>
      <c r="N19" s="259"/>
      <c r="O19" s="259"/>
      <c r="P19" s="126">
        <f>SUM(P11:P18)</f>
        <v>0.6690791995238502</v>
      </c>
      <c r="Q19" s="130"/>
    </row>
    <row r="20" spans="1:17" s="12" customFormat="1" ht="12.75" x14ac:dyDescent="0.2"/>
    <row r="21" spans="1:17" s="12" customFormat="1" ht="12.75" x14ac:dyDescent="0.2">
      <c r="D21" s="53"/>
      <c r="K21" s="62"/>
    </row>
    <row r="22" spans="1:17" s="12" customFormat="1" ht="26.25" customHeight="1" x14ac:dyDescent="0.2">
      <c r="C22" s="201"/>
      <c r="D22" s="202">
        <f>SUM(D11:D18)</f>
        <v>0.16999999999999998</v>
      </c>
      <c r="E22" s="201"/>
    </row>
    <row r="23" spans="1:17" s="12" customFormat="1" ht="12.75" x14ac:dyDescent="0.2">
      <c r="C23" s="201"/>
      <c r="D23" s="201">
        <f>+D22*100</f>
        <v>17</v>
      </c>
      <c r="E23" s="201"/>
    </row>
    <row r="24" spans="1:17" s="12" customFormat="1" ht="46.5" customHeight="1" x14ac:dyDescent="0.2">
      <c r="B24" s="13"/>
      <c r="C24" s="203"/>
      <c r="D24" s="203"/>
      <c r="E24" s="203"/>
      <c r="F24" s="13"/>
      <c r="G24" s="13"/>
      <c r="H24" s="13"/>
      <c r="I24" s="13"/>
      <c r="J24" s="13"/>
      <c r="K24" s="13"/>
      <c r="L24" s="13"/>
      <c r="M24" s="13"/>
      <c r="N24" s="13"/>
      <c r="O24" s="13"/>
      <c r="P24" s="13"/>
      <c r="Q24" s="13"/>
    </row>
    <row r="25" spans="1:17" s="12" customFormat="1" ht="16.5" customHeight="1" x14ac:dyDescent="0.2">
      <c r="B25" s="13"/>
      <c r="C25" s="13"/>
      <c r="D25" s="13"/>
      <c r="E25" s="13"/>
      <c r="F25" s="13"/>
      <c r="G25" s="13"/>
      <c r="H25" s="13"/>
      <c r="I25" s="13"/>
      <c r="J25" s="13"/>
      <c r="K25" s="13"/>
      <c r="L25" s="13"/>
      <c r="M25" s="13"/>
      <c r="N25" s="13"/>
      <c r="O25" s="13"/>
      <c r="P25" s="13"/>
      <c r="Q25" s="13"/>
    </row>
    <row r="26" spans="1:17" s="12" customFormat="1" ht="12.75" hidden="1" x14ac:dyDescent="0.2">
      <c r="B26" s="13"/>
      <c r="C26" s="13"/>
      <c r="D26" s="13"/>
      <c r="E26" s="13"/>
      <c r="F26" s="13"/>
      <c r="G26" s="13"/>
      <c r="H26" s="13"/>
      <c r="I26" s="13"/>
      <c r="J26" s="13"/>
      <c r="K26" s="13"/>
      <c r="L26" s="13"/>
      <c r="M26" s="13"/>
      <c r="N26" s="13"/>
      <c r="O26" s="13"/>
      <c r="P26" s="13"/>
      <c r="Q26" s="13"/>
    </row>
    <row r="27" spans="1:17" s="12" customFormat="1" ht="12.75" hidden="1" x14ac:dyDescent="0.2">
      <c r="B27" s="13"/>
      <c r="C27" s="13"/>
      <c r="D27" s="13"/>
      <c r="E27" s="13"/>
      <c r="F27" s="13"/>
      <c r="G27" s="13"/>
      <c r="H27" s="13"/>
      <c r="I27" s="13"/>
      <c r="J27" s="13"/>
      <c r="K27" s="13"/>
      <c r="L27" s="13"/>
      <c r="M27" s="13"/>
      <c r="N27" s="13"/>
      <c r="O27" s="13"/>
      <c r="P27" s="13"/>
      <c r="Q27" s="13"/>
    </row>
    <row r="28" spans="1:17" s="12" customFormat="1" ht="12.75" hidden="1" x14ac:dyDescent="0.2">
      <c r="B28" s="13"/>
      <c r="C28" s="13"/>
      <c r="D28" s="13"/>
      <c r="E28" s="13"/>
      <c r="F28" s="13"/>
      <c r="G28" s="13"/>
      <c r="H28" s="13"/>
      <c r="I28" s="13"/>
      <c r="J28" s="13"/>
      <c r="K28" s="13"/>
      <c r="L28" s="13"/>
      <c r="M28" s="13"/>
      <c r="N28" s="13"/>
      <c r="O28" s="13"/>
      <c r="P28" s="13"/>
      <c r="Q28" s="13"/>
    </row>
    <row r="29" spans="1:17" s="12" customFormat="1" ht="12.75" hidden="1" x14ac:dyDescent="0.2">
      <c r="B29" s="13"/>
      <c r="C29" s="13"/>
      <c r="D29" s="13"/>
      <c r="E29" s="13"/>
      <c r="F29" s="13"/>
      <c r="G29" s="13"/>
      <c r="H29" s="13"/>
      <c r="I29" s="13"/>
      <c r="J29" s="13"/>
      <c r="K29" s="13"/>
      <c r="L29" s="13"/>
      <c r="M29" s="13"/>
      <c r="N29" s="13"/>
      <c r="O29" s="13"/>
      <c r="P29" s="13"/>
      <c r="Q29" s="13"/>
    </row>
    <row r="30" spans="1:17" s="12" customFormat="1" ht="12.75" hidden="1" x14ac:dyDescent="0.2"/>
    <row r="31" spans="1:17" s="12" customFormat="1" ht="12.75" hidden="1" x14ac:dyDescent="0.2"/>
    <row r="32" spans="1:17" s="12" customFormat="1" ht="12.75" hidden="1" x14ac:dyDescent="0.2"/>
    <row r="33" s="12" customFormat="1" ht="12.75" hidden="1" x14ac:dyDescent="0.2"/>
    <row r="34" s="12" customFormat="1" ht="12.75" hidden="1" x14ac:dyDescent="0.2"/>
    <row r="35" s="12" customFormat="1" ht="12.75" hidden="1" x14ac:dyDescent="0.2"/>
    <row r="36" s="12" customFormat="1" ht="12.75" hidden="1" x14ac:dyDescent="0.2"/>
    <row r="37" s="12" customFormat="1" ht="12.75" hidden="1" x14ac:dyDescent="0.2"/>
    <row r="38" s="12" customFormat="1" ht="12.75" hidden="1" x14ac:dyDescent="0.2"/>
    <row r="39" s="12" customFormat="1" ht="12.75" hidden="1" x14ac:dyDescent="0.2"/>
    <row r="40" s="12" customFormat="1" ht="12.75" hidden="1" x14ac:dyDescent="0.2"/>
    <row r="41" s="12" customFormat="1" ht="12.75" hidden="1" x14ac:dyDescent="0.2"/>
    <row r="42" s="12" customFormat="1" ht="12.75" hidden="1" x14ac:dyDescent="0.2"/>
    <row r="43" s="12" customFormat="1" ht="12.75" hidden="1" x14ac:dyDescent="0.2"/>
    <row r="44" s="12" customFormat="1" ht="12.75" hidden="1" x14ac:dyDescent="0.2"/>
    <row r="45" s="12" customFormat="1" ht="12.75" hidden="1" x14ac:dyDescent="0.2"/>
    <row r="46" s="12" customFormat="1" ht="12.75" hidden="1" x14ac:dyDescent="0.2"/>
    <row r="47" s="12" customFormat="1" ht="12.75" hidden="1" x14ac:dyDescent="0.2"/>
    <row r="48" s="12" customFormat="1" ht="12.75" hidden="1" x14ac:dyDescent="0.2"/>
    <row r="49" s="12" customFormat="1" ht="12.75" hidden="1" x14ac:dyDescent="0.2"/>
    <row r="50" s="12" customFormat="1" ht="12.75" hidden="1" x14ac:dyDescent="0.2"/>
    <row r="51" s="12" customFormat="1" ht="12.75" hidden="1" x14ac:dyDescent="0.2"/>
    <row r="52" s="12" customFormat="1" ht="12.75" hidden="1" x14ac:dyDescent="0.2"/>
    <row r="53" s="12" customFormat="1" ht="12.75" hidden="1" x14ac:dyDescent="0.2"/>
    <row r="54" s="12" customFormat="1" ht="12.75" hidden="1" x14ac:dyDescent="0.2"/>
    <row r="55" s="12" customFormat="1" ht="12.75" hidden="1" x14ac:dyDescent="0.2"/>
    <row r="56" s="12" customFormat="1" ht="12.75" hidden="1" x14ac:dyDescent="0.2"/>
    <row r="57" s="12" customFormat="1" ht="12.75" hidden="1" x14ac:dyDescent="0.2"/>
    <row r="58" s="12" customFormat="1" ht="12.75" hidden="1" x14ac:dyDescent="0.2"/>
    <row r="59" s="12" customFormat="1" ht="12.75" hidden="1" x14ac:dyDescent="0.2"/>
    <row r="60" s="12" customFormat="1" ht="12.75" hidden="1" x14ac:dyDescent="0.2"/>
    <row r="61" s="12" customFormat="1" ht="12.75" hidden="1" x14ac:dyDescent="0.2"/>
    <row r="62" s="12" customFormat="1" ht="12.75" hidden="1" x14ac:dyDescent="0.2"/>
    <row r="63" s="12" customFormat="1" ht="12.75" hidden="1" x14ac:dyDescent="0.2"/>
    <row r="64" s="12" customFormat="1" ht="12.75" hidden="1" x14ac:dyDescent="0.2"/>
  </sheetData>
  <mergeCells count="28">
    <mergeCell ref="A19:O19"/>
    <mergeCell ref="A11:A18"/>
    <mergeCell ref="A8:L8"/>
    <mergeCell ref="B11:B18"/>
    <mergeCell ref="C9:C10"/>
    <mergeCell ref="A9:A10"/>
    <mergeCell ref="B9:B10"/>
    <mergeCell ref="D9:D10"/>
    <mergeCell ref="O9:O10"/>
    <mergeCell ref="M8:P8"/>
    <mergeCell ref="P9:P10"/>
    <mergeCell ref="E9:E10"/>
    <mergeCell ref="F9:K9"/>
    <mergeCell ref="D11:D15"/>
    <mergeCell ref="C11:C15"/>
    <mergeCell ref="C16:C18"/>
    <mergeCell ref="D16:D18"/>
    <mergeCell ref="E11:E18"/>
    <mergeCell ref="L9:L10"/>
    <mergeCell ref="M9:M10"/>
    <mergeCell ref="N9:N10"/>
    <mergeCell ref="A7:Q7"/>
    <mergeCell ref="Q9:Q10"/>
    <mergeCell ref="A1:D3"/>
    <mergeCell ref="E1:Q3"/>
    <mergeCell ref="A4:Q4"/>
    <mergeCell ref="A5:Q5"/>
    <mergeCell ref="A6:Q6"/>
  </mergeCells>
  <pageMargins left="0.7" right="0.7" top="0.75" bottom="0.75" header="0.3" footer="0.3"/>
  <pageSetup orientation="portrait" horizontalDpi="4294967292" verticalDpi="4294967292" r:id="rId1"/>
  <ignoredErrors>
    <ignoredError sqref="D11 D16"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Q57"/>
  <sheetViews>
    <sheetView showGridLines="0" topLeftCell="A34" zoomScale="70" zoomScaleNormal="70" zoomScalePageLayoutView="70" workbookViewId="0">
      <selection activeCell="M48" sqref="M48"/>
    </sheetView>
  </sheetViews>
  <sheetFormatPr baseColWidth="10" defaultColWidth="10.85546875" defaultRowHeight="12.75" x14ac:dyDescent="0.2"/>
  <cols>
    <col min="1" max="1" width="19.85546875" style="9" customWidth="1"/>
    <col min="2" max="3" width="20" style="9" customWidth="1"/>
    <col min="4" max="4" width="10" style="9" customWidth="1"/>
    <col min="5" max="5" width="14.140625" style="9" customWidth="1"/>
    <col min="6" max="6" width="22.5703125" style="9" customWidth="1"/>
    <col min="7" max="7" width="31.5703125" style="76" customWidth="1"/>
    <col min="8" max="8" width="12.28515625" style="9" customWidth="1"/>
    <col min="9" max="9" width="24.140625" style="9" customWidth="1"/>
    <col min="10" max="10" width="13.5703125" style="76" bestFit="1" customWidth="1"/>
    <col min="11" max="11" width="13.7109375" style="76" customWidth="1"/>
    <col min="12" max="12" width="11" style="17" customWidth="1"/>
    <col min="13" max="13" width="14.7109375" style="17" customWidth="1"/>
    <col min="14" max="14" width="16.42578125" style="9" customWidth="1"/>
    <col min="15" max="15" width="14.85546875" style="9" customWidth="1"/>
    <col min="16" max="16" width="14.140625" style="9" customWidth="1"/>
    <col min="17" max="17" width="67" style="9" customWidth="1"/>
    <col min="18" max="16384" width="10.85546875" style="9"/>
  </cols>
  <sheetData>
    <row r="1" spans="1:17" ht="25.5" customHeight="1" x14ac:dyDescent="0.2">
      <c r="A1" s="238"/>
      <c r="B1" s="238"/>
      <c r="C1" s="238"/>
      <c r="D1" s="238"/>
      <c r="E1" s="264" t="s">
        <v>225</v>
      </c>
      <c r="F1" s="264"/>
      <c r="G1" s="264"/>
      <c r="H1" s="264"/>
      <c r="I1" s="264"/>
      <c r="J1" s="264"/>
      <c r="K1" s="264"/>
      <c r="L1" s="264"/>
      <c r="M1" s="264"/>
      <c r="N1" s="264"/>
      <c r="O1" s="264"/>
      <c r="P1" s="264"/>
      <c r="Q1" s="264"/>
    </row>
    <row r="2" spans="1:17" ht="18.75" customHeight="1" x14ac:dyDescent="0.2">
      <c r="A2" s="238"/>
      <c r="B2" s="238"/>
      <c r="C2" s="238"/>
      <c r="D2" s="238"/>
      <c r="E2" s="264"/>
      <c r="F2" s="264"/>
      <c r="G2" s="264"/>
      <c r="H2" s="264"/>
      <c r="I2" s="264"/>
      <c r="J2" s="264"/>
      <c r="K2" s="264"/>
      <c r="L2" s="264"/>
      <c r="M2" s="264"/>
      <c r="N2" s="264"/>
      <c r="O2" s="264"/>
      <c r="P2" s="264"/>
      <c r="Q2" s="264"/>
    </row>
    <row r="3" spans="1:17" ht="13.5" customHeight="1" x14ac:dyDescent="0.2">
      <c r="A3" s="238"/>
      <c r="B3" s="238"/>
      <c r="C3" s="238"/>
      <c r="D3" s="238"/>
      <c r="E3" s="264"/>
      <c r="F3" s="264"/>
      <c r="G3" s="264"/>
      <c r="H3" s="264"/>
      <c r="I3" s="264"/>
      <c r="J3" s="264"/>
      <c r="K3" s="264"/>
      <c r="L3" s="264"/>
      <c r="M3" s="264"/>
      <c r="N3" s="264"/>
      <c r="O3" s="264"/>
      <c r="P3" s="264"/>
      <c r="Q3" s="264"/>
    </row>
    <row r="4" spans="1:17" ht="15.75" customHeight="1" x14ac:dyDescent="0.2">
      <c r="A4" s="240" t="s">
        <v>277</v>
      </c>
      <c r="B4" s="240"/>
      <c r="C4" s="240"/>
      <c r="D4" s="240"/>
      <c r="E4" s="240"/>
      <c r="F4" s="240"/>
      <c r="G4" s="240"/>
      <c r="H4" s="240"/>
      <c r="I4" s="240"/>
      <c r="J4" s="240"/>
      <c r="K4" s="240"/>
      <c r="L4" s="240"/>
      <c r="M4" s="240"/>
      <c r="N4" s="240"/>
      <c r="O4" s="240"/>
      <c r="P4" s="240"/>
      <c r="Q4" s="240"/>
    </row>
    <row r="5" spans="1:17" ht="15" customHeight="1" x14ac:dyDescent="0.2">
      <c r="A5" s="240" t="s">
        <v>269</v>
      </c>
      <c r="B5" s="240"/>
      <c r="C5" s="240"/>
      <c r="D5" s="240"/>
      <c r="E5" s="240"/>
      <c r="F5" s="240"/>
      <c r="G5" s="240"/>
      <c r="H5" s="240"/>
      <c r="I5" s="240"/>
      <c r="J5" s="240"/>
      <c r="K5" s="240"/>
      <c r="L5" s="240"/>
      <c r="M5" s="240"/>
      <c r="N5" s="240"/>
      <c r="O5" s="240"/>
      <c r="P5" s="240"/>
      <c r="Q5" s="240"/>
    </row>
    <row r="6" spans="1:17" x14ac:dyDescent="0.2">
      <c r="A6" s="240" t="s">
        <v>260</v>
      </c>
      <c r="B6" s="240"/>
      <c r="C6" s="240"/>
      <c r="D6" s="240"/>
      <c r="E6" s="240"/>
      <c r="F6" s="240"/>
      <c r="G6" s="240"/>
      <c r="H6" s="240"/>
      <c r="I6" s="240"/>
      <c r="J6" s="240"/>
      <c r="K6" s="240"/>
      <c r="L6" s="240"/>
      <c r="M6" s="240"/>
      <c r="N6" s="240"/>
      <c r="O6" s="240"/>
      <c r="P6" s="240"/>
      <c r="Q6" s="240"/>
    </row>
    <row r="7" spans="1:17" ht="15.75" customHeight="1" x14ac:dyDescent="0.2">
      <c r="A7" s="238"/>
      <c r="B7" s="238"/>
      <c r="C7" s="238"/>
      <c r="D7" s="238"/>
      <c r="E7" s="238"/>
      <c r="F7" s="238"/>
      <c r="G7" s="238"/>
      <c r="H7" s="238"/>
      <c r="I7" s="238"/>
      <c r="J7" s="238"/>
      <c r="K7" s="238"/>
      <c r="L7" s="238"/>
      <c r="M7" s="238"/>
      <c r="N7" s="238"/>
      <c r="O7" s="238"/>
      <c r="P7" s="238"/>
      <c r="Q7" s="238"/>
    </row>
    <row r="8" spans="1:17" ht="12.75" customHeight="1" x14ac:dyDescent="0.2">
      <c r="A8" s="239" t="s">
        <v>1</v>
      </c>
      <c r="B8" s="239"/>
      <c r="C8" s="239"/>
      <c r="D8" s="239"/>
      <c r="E8" s="239"/>
      <c r="F8" s="239"/>
      <c r="G8" s="239"/>
      <c r="H8" s="239"/>
      <c r="I8" s="239"/>
      <c r="J8" s="239"/>
      <c r="K8" s="239"/>
      <c r="L8" s="239"/>
      <c r="M8" s="247" t="s">
        <v>2</v>
      </c>
      <c r="N8" s="248"/>
      <c r="O8" s="248"/>
      <c r="P8" s="249"/>
      <c r="Q8" s="189" t="s">
        <v>263</v>
      </c>
    </row>
    <row r="9" spans="1:17" ht="12.75" customHeight="1" x14ac:dyDescent="0.2">
      <c r="A9" s="251" t="s">
        <v>74</v>
      </c>
      <c r="B9" s="251" t="s">
        <v>92</v>
      </c>
      <c r="C9" s="267" t="s">
        <v>161</v>
      </c>
      <c r="D9" s="250" t="s">
        <v>3</v>
      </c>
      <c r="E9" s="251" t="s">
        <v>4</v>
      </c>
      <c r="F9" s="274" t="s">
        <v>27</v>
      </c>
      <c r="G9" s="274"/>
      <c r="H9" s="274"/>
      <c r="I9" s="274"/>
      <c r="J9" s="274"/>
      <c r="K9" s="274"/>
      <c r="L9" s="250" t="s">
        <v>3</v>
      </c>
      <c r="M9" s="236" t="s">
        <v>433</v>
      </c>
      <c r="N9" s="250" t="s">
        <v>96</v>
      </c>
      <c r="O9" s="250" t="s">
        <v>5</v>
      </c>
      <c r="P9" s="250" t="s">
        <v>6</v>
      </c>
      <c r="Q9" s="272" t="s">
        <v>434</v>
      </c>
    </row>
    <row r="10" spans="1:17" ht="59.25" customHeight="1" x14ac:dyDescent="0.2">
      <c r="A10" s="251"/>
      <c r="B10" s="251"/>
      <c r="C10" s="268"/>
      <c r="D10" s="250"/>
      <c r="E10" s="251"/>
      <c r="F10" s="24" t="s">
        <v>29</v>
      </c>
      <c r="G10" s="68" t="s">
        <v>28</v>
      </c>
      <c r="H10" s="44" t="s">
        <v>33</v>
      </c>
      <c r="I10" s="24" t="s">
        <v>21</v>
      </c>
      <c r="J10" s="68" t="s">
        <v>34</v>
      </c>
      <c r="K10" s="24" t="s">
        <v>44</v>
      </c>
      <c r="L10" s="250"/>
      <c r="M10" s="236"/>
      <c r="N10" s="250"/>
      <c r="O10" s="250"/>
      <c r="P10" s="250"/>
      <c r="Q10" s="273"/>
    </row>
    <row r="11" spans="1:17" ht="110.25" customHeight="1" x14ac:dyDescent="0.2">
      <c r="A11" s="252" t="str">
        <f>'Plan de desarrollo'!B4</f>
        <v>5. Gobernanza y Gobernabilidad</v>
      </c>
      <c r="B11" s="254" t="s">
        <v>15</v>
      </c>
      <c r="C11" s="266" t="s">
        <v>108</v>
      </c>
      <c r="D11" s="269">
        <f>SUM(L11:L21)</f>
        <v>0.21999999999999997</v>
      </c>
      <c r="E11" s="256" t="s">
        <v>268</v>
      </c>
      <c r="F11" s="63" t="s">
        <v>109</v>
      </c>
      <c r="G11" s="103" t="s">
        <v>110</v>
      </c>
      <c r="H11" s="103" t="s">
        <v>24</v>
      </c>
      <c r="I11" s="63" t="s">
        <v>111</v>
      </c>
      <c r="J11" s="103" t="s">
        <v>45</v>
      </c>
      <c r="K11" s="107">
        <v>1000</v>
      </c>
      <c r="L11" s="88">
        <v>0.02</v>
      </c>
      <c r="M11" s="140">
        <v>1051.5</v>
      </c>
      <c r="N11" s="159">
        <f>IFERROR(SUM(M11)/K11,0)</f>
        <v>1.0515000000000001</v>
      </c>
      <c r="O11" s="65">
        <f t="shared" ref="O11:O48" si="0">IF(N11&lt;=100%,N11*L11,L11)</f>
        <v>0.02</v>
      </c>
      <c r="P11" s="64">
        <f t="shared" ref="P11:P36" si="1">(O11/$D$53)*100</f>
        <v>5.5555555555555552E-2</v>
      </c>
      <c r="Q11" s="176" t="s">
        <v>443</v>
      </c>
    </row>
    <row r="12" spans="1:17" ht="174.75" customHeight="1" x14ac:dyDescent="0.2">
      <c r="A12" s="253"/>
      <c r="B12" s="255"/>
      <c r="C12" s="266"/>
      <c r="D12" s="270"/>
      <c r="E12" s="257"/>
      <c r="F12" s="63" t="s">
        <v>112</v>
      </c>
      <c r="G12" s="63" t="s">
        <v>113</v>
      </c>
      <c r="H12" s="103" t="s">
        <v>22</v>
      </c>
      <c r="I12" s="63" t="s">
        <v>114</v>
      </c>
      <c r="J12" s="103" t="s">
        <v>45</v>
      </c>
      <c r="K12" s="106">
        <v>2.5</v>
      </c>
      <c r="L12" s="88">
        <v>0.02</v>
      </c>
      <c r="M12" s="195">
        <v>1.79</v>
      </c>
      <c r="N12" s="159">
        <f t="shared" ref="N12:N48" si="2">IFERROR(SUM(M12)/K12,0)</f>
        <v>0.71599999999999997</v>
      </c>
      <c r="O12" s="64">
        <f t="shared" si="0"/>
        <v>1.4319999999999999E-2</v>
      </c>
      <c r="P12" s="111">
        <f t="shared" si="1"/>
        <v>3.977777777777778E-2</v>
      </c>
      <c r="Q12" s="176" t="s">
        <v>444</v>
      </c>
    </row>
    <row r="13" spans="1:17" ht="89.25" customHeight="1" x14ac:dyDescent="0.2">
      <c r="A13" s="253"/>
      <c r="B13" s="255"/>
      <c r="C13" s="266"/>
      <c r="D13" s="270"/>
      <c r="E13" s="257"/>
      <c r="F13" s="103" t="s">
        <v>115</v>
      </c>
      <c r="G13" s="103" t="s">
        <v>117</v>
      </c>
      <c r="H13" s="103" t="s">
        <v>24</v>
      </c>
      <c r="I13" s="103" t="s">
        <v>116</v>
      </c>
      <c r="J13" s="103" t="s">
        <v>45</v>
      </c>
      <c r="K13" s="107">
        <v>2100</v>
      </c>
      <c r="L13" s="88">
        <v>0.02</v>
      </c>
      <c r="M13" s="140">
        <v>2977.6</v>
      </c>
      <c r="N13" s="159">
        <f t="shared" si="2"/>
        <v>1.4179047619047618</v>
      </c>
      <c r="O13" s="43">
        <f t="shared" si="0"/>
        <v>0.02</v>
      </c>
      <c r="P13" s="111">
        <f t="shared" si="1"/>
        <v>5.5555555555555552E-2</v>
      </c>
      <c r="Q13" s="176" t="s">
        <v>445</v>
      </c>
    </row>
    <row r="14" spans="1:17" ht="205.5" customHeight="1" x14ac:dyDescent="0.2">
      <c r="A14" s="253"/>
      <c r="B14" s="255"/>
      <c r="C14" s="266"/>
      <c r="D14" s="270"/>
      <c r="E14" s="257"/>
      <c r="F14" s="103" t="s">
        <v>118</v>
      </c>
      <c r="G14" s="103" t="s">
        <v>113</v>
      </c>
      <c r="H14" s="103" t="s">
        <v>22</v>
      </c>
      <c r="I14" s="103" t="s">
        <v>119</v>
      </c>
      <c r="J14" s="103" t="s">
        <v>45</v>
      </c>
      <c r="K14" s="106">
        <v>2.5</v>
      </c>
      <c r="L14" s="88">
        <v>0.02</v>
      </c>
      <c r="M14" s="195">
        <v>1.48</v>
      </c>
      <c r="N14" s="159">
        <f t="shared" si="2"/>
        <v>0.59199999999999997</v>
      </c>
      <c r="O14" s="43">
        <f t="shared" si="0"/>
        <v>1.184E-2</v>
      </c>
      <c r="P14" s="111">
        <f t="shared" si="1"/>
        <v>3.2888888888888884E-2</v>
      </c>
      <c r="Q14" s="176" t="s">
        <v>446</v>
      </c>
    </row>
    <row r="15" spans="1:17" ht="88.5" customHeight="1" x14ac:dyDescent="0.2">
      <c r="A15" s="253"/>
      <c r="B15" s="255"/>
      <c r="C15" s="266"/>
      <c r="D15" s="270"/>
      <c r="E15" s="257"/>
      <c r="F15" s="103" t="s">
        <v>120</v>
      </c>
      <c r="G15" s="103" t="s">
        <v>121</v>
      </c>
      <c r="H15" s="103" t="s">
        <v>24</v>
      </c>
      <c r="I15" s="103" t="s">
        <v>122</v>
      </c>
      <c r="J15" s="103" t="s">
        <v>45</v>
      </c>
      <c r="K15" s="100">
        <v>1000</v>
      </c>
      <c r="L15" s="88">
        <v>0.02</v>
      </c>
      <c r="M15" s="140">
        <v>1461.7</v>
      </c>
      <c r="N15" s="159">
        <f t="shared" si="2"/>
        <v>1.4617</v>
      </c>
      <c r="O15" s="43">
        <f t="shared" si="0"/>
        <v>0.02</v>
      </c>
      <c r="P15" s="111">
        <f t="shared" si="1"/>
        <v>5.5555555555555552E-2</v>
      </c>
      <c r="Q15" s="176" t="s">
        <v>447</v>
      </c>
    </row>
    <row r="16" spans="1:17" ht="216.75" x14ac:dyDescent="0.2">
      <c r="A16" s="253"/>
      <c r="B16" s="255"/>
      <c r="C16" s="266"/>
      <c r="D16" s="270"/>
      <c r="E16" s="257"/>
      <c r="F16" s="103" t="s">
        <v>123</v>
      </c>
      <c r="G16" s="103" t="s">
        <v>113</v>
      </c>
      <c r="H16" s="103" t="s">
        <v>22</v>
      </c>
      <c r="I16" s="103" t="s">
        <v>124</v>
      </c>
      <c r="J16" s="103" t="s">
        <v>45</v>
      </c>
      <c r="K16" s="106">
        <v>2.5</v>
      </c>
      <c r="L16" s="88">
        <v>0.02</v>
      </c>
      <c r="M16" s="195">
        <v>1.21</v>
      </c>
      <c r="N16" s="159">
        <f t="shared" si="2"/>
        <v>0.48399999999999999</v>
      </c>
      <c r="O16" s="43">
        <f t="shared" si="0"/>
        <v>9.6799999999999994E-3</v>
      </c>
      <c r="P16" s="111">
        <f t="shared" si="1"/>
        <v>2.6888888888888889E-2</v>
      </c>
      <c r="Q16" s="176" t="s">
        <v>448</v>
      </c>
    </row>
    <row r="17" spans="1:17" ht="76.5" x14ac:dyDescent="0.2">
      <c r="A17" s="253"/>
      <c r="B17" s="255"/>
      <c r="C17" s="266"/>
      <c r="D17" s="270"/>
      <c r="E17" s="257"/>
      <c r="F17" s="103" t="s">
        <v>125</v>
      </c>
      <c r="G17" s="103" t="s">
        <v>126</v>
      </c>
      <c r="H17" s="103" t="s">
        <v>24</v>
      </c>
      <c r="I17" s="103" t="s">
        <v>247</v>
      </c>
      <c r="J17" s="103" t="s">
        <v>45</v>
      </c>
      <c r="K17" s="100">
        <v>500</v>
      </c>
      <c r="L17" s="88">
        <v>0.02</v>
      </c>
      <c r="M17" s="140">
        <v>280.5</v>
      </c>
      <c r="N17" s="159">
        <f t="shared" si="2"/>
        <v>0.56100000000000005</v>
      </c>
      <c r="O17" s="65">
        <f t="shared" si="0"/>
        <v>1.1220000000000001E-2</v>
      </c>
      <c r="P17" s="111">
        <f t="shared" si="1"/>
        <v>3.1166666666666669E-2</v>
      </c>
      <c r="Q17" s="173" t="s">
        <v>386</v>
      </c>
    </row>
    <row r="18" spans="1:17" ht="153.75" customHeight="1" x14ac:dyDescent="0.2">
      <c r="A18" s="253"/>
      <c r="B18" s="255"/>
      <c r="C18" s="266"/>
      <c r="D18" s="270"/>
      <c r="E18" s="257"/>
      <c r="F18" s="103" t="s">
        <v>127</v>
      </c>
      <c r="G18" s="103" t="s">
        <v>113</v>
      </c>
      <c r="H18" s="103" t="s">
        <v>22</v>
      </c>
      <c r="I18" s="103" t="s">
        <v>128</v>
      </c>
      <c r="J18" s="103" t="s">
        <v>45</v>
      </c>
      <c r="K18" s="106">
        <v>0.72</v>
      </c>
      <c r="L18" s="88">
        <v>0.02</v>
      </c>
      <c r="M18" s="106">
        <v>0.64580000000000004</v>
      </c>
      <c r="N18" s="159">
        <f t="shared" si="2"/>
        <v>0.89694444444444454</v>
      </c>
      <c r="O18" s="43">
        <f t="shared" si="0"/>
        <v>1.793888888888889E-2</v>
      </c>
      <c r="P18" s="111">
        <f t="shared" si="1"/>
        <v>4.9830246913580255E-2</v>
      </c>
      <c r="Q18" s="176" t="s">
        <v>449</v>
      </c>
    </row>
    <row r="19" spans="1:17" ht="76.5" x14ac:dyDescent="0.2">
      <c r="A19" s="253"/>
      <c r="B19" s="255"/>
      <c r="C19" s="266"/>
      <c r="D19" s="270"/>
      <c r="E19" s="257"/>
      <c r="F19" s="103" t="s">
        <v>129</v>
      </c>
      <c r="G19" s="103" t="s">
        <v>130</v>
      </c>
      <c r="H19" s="103" t="s">
        <v>24</v>
      </c>
      <c r="I19" s="103" t="s">
        <v>131</v>
      </c>
      <c r="J19" s="103" t="s">
        <v>45</v>
      </c>
      <c r="K19" s="107">
        <v>400</v>
      </c>
      <c r="L19" s="88">
        <v>0.02</v>
      </c>
      <c r="M19" s="140">
        <v>514.79999999999995</v>
      </c>
      <c r="N19" s="159">
        <f t="shared" si="2"/>
        <v>1.2869999999999999</v>
      </c>
      <c r="O19" s="43">
        <f t="shared" si="0"/>
        <v>0.02</v>
      </c>
      <c r="P19" s="111">
        <f t="shared" si="1"/>
        <v>5.5555555555555552E-2</v>
      </c>
      <c r="Q19" s="176" t="s">
        <v>450</v>
      </c>
    </row>
    <row r="20" spans="1:17" ht="153.75" customHeight="1" x14ac:dyDescent="0.2">
      <c r="A20" s="253"/>
      <c r="B20" s="255"/>
      <c r="C20" s="266"/>
      <c r="D20" s="270"/>
      <c r="E20" s="257"/>
      <c r="F20" s="103" t="s">
        <v>132</v>
      </c>
      <c r="G20" s="103" t="s">
        <v>113</v>
      </c>
      <c r="H20" s="103" t="s">
        <v>22</v>
      </c>
      <c r="I20" s="103" t="s">
        <v>133</v>
      </c>
      <c r="J20" s="103" t="s">
        <v>45</v>
      </c>
      <c r="K20" s="106">
        <v>1.2</v>
      </c>
      <c r="L20" s="88">
        <v>0.02</v>
      </c>
      <c r="M20" s="106">
        <v>0.78</v>
      </c>
      <c r="N20" s="159">
        <f t="shared" si="2"/>
        <v>0.65</v>
      </c>
      <c r="O20" s="43">
        <f t="shared" si="0"/>
        <v>1.3000000000000001E-2</v>
      </c>
      <c r="P20" s="111">
        <f t="shared" si="1"/>
        <v>3.6111111111111115E-2</v>
      </c>
      <c r="Q20" s="176" t="s">
        <v>451</v>
      </c>
    </row>
    <row r="21" spans="1:17" ht="60.75" customHeight="1" x14ac:dyDescent="0.2">
      <c r="A21" s="253"/>
      <c r="B21" s="255"/>
      <c r="C21" s="266"/>
      <c r="D21" s="270"/>
      <c r="E21" s="257"/>
      <c r="F21" s="116" t="s">
        <v>134</v>
      </c>
      <c r="G21" s="116" t="s">
        <v>79</v>
      </c>
      <c r="H21" s="116" t="s">
        <v>24</v>
      </c>
      <c r="I21" s="116" t="s">
        <v>248</v>
      </c>
      <c r="J21" s="116" t="s">
        <v>45</v>
      </c>
      <c r="K21" s="107">
        <v>2190</v>
      </c>
      <c r="L21" s="88">
        <v>0.02</v>
      </c>
      <c r="M21" s="140">
        <v>6292</v>
      </c>
      <c r="N21" s="159">
        <f t="shared" si="2"/>
        <v>2.8730593607305934</v>
      </c>
      <c r="O21" s="138">
        <f t="shared" si="0"/>
        <v>0.02</v>
      </c>
      <c r="P21" s="138">
        <f t="shared" si="1"/>
        <v>5.5555555555555552E-2</v>
      </c>
      <c r="Q21" s="176" t="s">
        <v>452</v>
      </c>
    </row>
    <row r="22" spans="1:17" ht="38.25" x14ac:dyDescent="0.2">
      <c r="A22" s="253"/>
      <c r="B22" s="255"/>
      <c r="C22" s="254" t="s">
        <v>272</v>
      </c>
      <c r="D22" s="260">
        <f>SUM(L22:L26)</f>
        <v>0.04</v>
      </c>
      <c r="E22" s="257"/>
      <c r="F22" s="116" t="s">
        <v>290</v>
      </c>
      <c r="G22" s="116" t="s">
        <v>291</v>
      </c>
      <c r="H22" s="116" t="s">
        <v>24</v>
      </c>
      <c r="I22" s="116" t="s">
        <v>292</v>
      </c>
      <c r="J22" s="116" t="s">
        <v>45</v>
      </c>
      <c r="K22" s="107">
        <v>12000</v>
      </c>
      <c r="L22" s="88">
        <v>5.0000000000000001E-3</v>
      </c>
      <c r="M22" s="140">
        <v>59808</v>
      </c>
      <c r="N22" s="159">
        <f t="shared" si="2"/>
        <v>4.984</v>
      </c>
      <c r="O22" s="142">
        <f t="shared" si="0"/>
        <v>5.0000000000000001E-3</v>
      </c>
      <c r="P22" s="142">
        <f t="shared" si="1"/>
        <v>1.3888888888888888E-2</v>
      </c>
      <c r="Q22" s="176" t="s">
        <v>453</v>
      </c>
    </row>
    <row r="23" spans="1:17" ht="38.25" x14ac:dyDescent="0.2">
      <c r="A23" s="253"/>
      <c r="B23" s="255"/>
      <c r="C23" s="255"/>
      <c r="D23" s="260"/>
      <c r="E23" s="257"/>
      <c r="F23" s="116" t="s">
        <v>293</v>
      </c>
      <c r="G23" s="116" t="s">
        <v>297</v>
      </c>
      <c r="H23" s="116" t="s">
        <v>24</v>
      </c>
      <c r="I23" s="116" t="s">
        <v>299</v>
      </c>
      <c r="J23" s="116" t="s">
        <v>45</v>
      </c>
      <c r="K23" s="107">
        <v>1</v>
      </c>
      <c r="L23" s="88">
        <v>5.0000000000000001E-3</v>
      </c>
      <c r="M23" s="197">
        <v>0.8</v>
      </c>
      <c r="N23" s="159">
        <f t="shared" si="2"/>
        <v>0.8</v>
      </c>
      <c r="O23" s="142">
        <f t="shared" si="0"/>
        <v>4.0000000000000001E-3</v>
      </c>
      <c r="P23" s="142">
        <f t="shared" si="1"/>
        <v>1.1111111111111112E-2</v>
      </c>
      <c r="Q23" s="176" t="s">
        <v>454</v>
      </c>
    </row>
    <row r="24" spans="1:17" ht="63.75" customHeight="1" x14ac:dyDescent="0.2">
      <c r="A24" s="253"/>
      <c r="B24" s="255"/>
      <c r="C24" s="255"/>
      <c r="D24" s="260"/>
      <c r="E24" s="257"/>
      <c r="F24" s="116" t="s">
        <v>294</v>
      </c>
      <c r="G24" s="116" t="s">
        <v>298</v>
      </c>
      <c r="H24" s="116" t="s">
        <v>24</v>
      </c>
      <c r="I24" s="116" t="s">
        <v>294</v>
      </c>
      <c r="J24" s="116" t="s">
        <v>45</v>
      </c>
      <c r="K24" s="107">
        <v>1</v>
      </c>
      <c r="L24" s="88">
        <v>0.01</v>
      </c>
      <c r="M24" s="197">
        <v>0.9</v>
      </c>
      <c r="N24" s="159">
        <f t="shared" si="2"/>
        <v>0.9</v>
      </c>
      <c r="O24" s="142">
        <f t="shared" si="0"/>
        <v>9.0000000000000011E-3</v>
      </c>
      <c r="P24" s="142">
        <f t="shared" si="1"/>
        <v>2.5000000000000001E-2</v>
      </c>
      <c r="Q24" s="161" t="s">
        <v>387</v>
      </c>
    </row>
    <row r="25" spans="1:17" ht="65.25" customHeight="1" x14ac:dyDescent="0.2">
      <c r="A25" s="253"/>
      <c r="B25" s="255"/>
      <c r="C25" s="255"/>
      <c r="D25" s="260"/>
      <c r="E25" s="257"/>
      <c r="F25" s="116" t="s">
        <v>295</v>
      </c>
      <c r="G25" s="116" t="s">
        <v>296</v>
      </c>
      <c r="H25" s="116" t="s">
        <v>24</v>
      </c>
      <c r="I25" s="116" t="s">
        <v>300</v>
      </c>
      <c r="J25" s="116" t="s">
        <v>45</v>
      </c>
      <c r="K25" s="107">
        <v>1</v>
      </c>
      <c r="L25" s="88">
        <v>0.01</v>
      </c>
      <c r="M25" s="140">
        <v>1</v>
      </c>
      <c r="N25" s="159">
        <f t="shared" si="2"/>
        <v>1</v>
      </c>
      <c r="O25" s="142">
        <f t="shared" si="0"/>
        <v>0.01</v>
      </c>
      <c r="P25" s="142">
        <f t="shared" si="1"/>
        <v>2.7777777777777776E-2</v>
      </c>
      <c r="Q25" s="161" t="s">
        <v>388</v>
      </c>
    </row>
    <row r="26" spans="1:17" ht="93.75" customHeight="1" x14ac:dyDescent="0.2">
      <c r="A26" s="253"/>
      <c r="B26" s="255"/>
      <c r="C26" s="271"/>
      <c r="D26" s="260"/>
      <c r="E26" s="257"/>
      <c r="F26" s="116" t="s">
        <v>270</v>
      </c>
      <c r="G26" s="116" t="s">
        <v>271</v>
      </c>
      <c r="H26" s="116" t="s">
        <v>24</v>
      </c>
      <c r="I26" s="116" t="s">
        <v>289</v>
      </c>
      <c r="J26" s="116" t="s">
        <v>45</v>
      </c>
      <c r="K26" s="100">
        <v>3</v>
      </c>
      <c r="L26" s="88">
        <v>0.01</v>
      </c>
      <c r="M26" s="140">
        <v>5</v>
      </c>
      <c r="N26" s="159">
        <f t="shared" si="2"/>
        <v>1.6666666666666667</v>
      </c>
      <c r="O26" s="111">
        <f t="shared" si="0"/>
        <v>0.01</v>
      </c>
      <c r="P26" s="111">
        <f t="shared" si="1"/>
        <v>2.7777777777777776E-2</v>
      </c>
      <c r="Q26" s="176" t="s">
        <v>389</v>
      </c>
    </row>
    <row r="27" spans="1:17" ht="51" x14ac:dyDescent="0.2">
      <c r="A27" s="253"/>
      <c r="B27" s="255"/>
      <c r="C27" s="254" t="s">
        <v>160</v>
      </c>
      <c r="D27" s="269">
        <f>SUM(L27:L46)</f>
        <v>7.0000000000000034E-2</v>
      </c>
      <c r="E27" s="257"/>
      <c r="F27" s="103" t="s">
        <v>135</v>
      </c>
      <c r="G27" s="103" t="s">
        <v>138</v>
      </c>
      <c r="H27" s="57" t="s">
        <v>22</v>
      </c>
      <c r="I27" s="103" t="s">
        <v>136</v>
      </c>
      <c r="J27" s="103" t="s">
        <v>45</v>
      </c>
      <c r="K27" s="107">
        <v>380000</v>
      </c>
      <c r="L27" s="88">
        <v>3.5000000000000001E-3</v>
      </c>
      <c r="M27" s="140">
        <v>1144380</v>
      </c>
      <c r="N27" s="159">
        <f t="shared" si="2"/>
        <v>3.0115263157894736</v>
      </c>
      <c r="O27" s="111">
        <f t="shared" si="0"/>
        <v>3.5000000000000001E-3</v>
      </c>
      <c r="P27" s="111">
        <f t="shared" si="1"/>
        <v>9.7222222222222224E-3</v>
      </c>
      <c r="Q27" s="174" t="s">
        <v>390</v>
      </c>
    </row>
    <row r="28" spans="1:17" ht="38.25" x14ac:dyDescent="0.2">
      <c r="A28" s="253"/>
      <c r="B28" s="255"/>
      <c r="C28" s="255"/>
      <c r="D28" s="270"/>
      <c r="E28" s="257"/>
      <c r="F28" s="103" t="s">
        <v>137</v>
      </c>
      <c r="G28" s="103" t="s">
        <v>139</v>
      </c>
      <c r="H28" s="57" t="s">
        <v>22</v>
      </c>
      <c r="I28" s="103" t="s">
        <v>140</v>
      </c>
      <c r="J28" s="103" t="s">
        <v>45</v>
      </c>
      <c r="K28" s="107">
        <v>715000</v>
      </c>
      <c r="L28" s="88">
        <v>3.5000000000000001E-3</v>
      </c>
      <c r="M28" s="177">
        <v>913982</v>
      </c>
      <c r="N28" s="159">
        <f t="shared" si="2"/>
        <v>1.2782965034965035</v>
      </c>
      <c r="O28" s="111">
        <f t="shared" si="0"/>
        <v>3.5000000000000001E-3</v>
      </c>
      <c r="P28" s="111">
        <f t="shared" si="1"/>
        <v>9.7222222222222224E-3</v>
      </c>
      <c r="Q28" s="173" t="s">
        <v>391</v>
      </c>
    </row>
    <row r="29" spans="1:17" ht="38.25" x14ac:dyDescent="0.2">
      <c r="A29" s="253"/>
      <c r="B29" s="255"/>
      <c r="C29" s="255"/>
      <c r="D29" s="270"/>
      <c r="E29" s="257"/>
      <c r="F29" s="116" t="s">
        <v>228</v>
      </c>
      <c r="G29" s="116" t="s">
        <v>229</v>
      </c>
      <c r="H29" s="57" t="s">
        <v>24</v>
      </c>
      <c r="I29" s="116" t="s">
        <v>230</v>
      </c>
      <c r="J29" s="116" t="s">
        <v>45</v>
      </c>
      <c r="K29" s="107">
        <v>11330000</v>
      </c>
      <c r="L29" s="88">
        <v>3.5000000000000001E-3</v>
      </c>
      <c r="M29" s="140">
        <v>32860876</v>
      </c>
      <c r="N29" s="159">
        <f t="shared" si="2"/>
        <v>2.9003421006178289</v>
      </c>
      <c r="O29" s="131">
        <f t="shared" si="0"/>
        <v>3.5000000000000001E-3</v>
      </c>
      <c r="P29" s="131">
        <f t="shared" si="1"/>
        <v>9.7222222222222224E-3</v>
      </c>
      <c r="Q29" s="173" t="s">
        <v>392</v>
      </c>
    </row>
    <row r="30" spans="1:17" ht="38.25" x14ac:dyDescent="0.2">
      <c r="A30" s="253"/>
      <c r="B30" s="255"/>
      <c r="C30" s="255"/>
      <c r="D30" s="270"/>
      <c r="E30" s="257"/>
      <c r="F30" s="116" t="s">
        <v>231</v>
      </c>
      <c r="G30" s="116" t="s">
        <v>232</v>
      </c>
      <c r="H30" s="57" t="s">
        <v>24</v>
      </c>
      <c r="I30" s="116" t="s">
        <v>233</v>
      </c>
      <c r="J30" s="116" t="s">
        <v>45</v>
      </c>
      <c r="K30" s="107">
        <v>141500000</v>
      </c>
      <c r="L30" s="88">
        <v>3.5000000000000001E-3</v>
      </c>
      <c r="M30" s="140">
        <v>337757874</v>
      </c>
      <c r="N30" s="159">
        <f t="shared" si="2"/>
        <v>2.386981441696113</v>
      </c>
      <c r="O30" s="131">
        <f t="shared" si="0"/>
        <v>3.5000000000000001E-3</v>
      </c>
      <c r="P30" s="131">
        <f t="shared" si="1"/>
        <v>9.7222222222222224E-3</v>
      </c>
      <c r="Q30" s="173" t="s">
        <v>393</v>
      </c>
    </row>
    <row r="31" spans="1:17" ht="38.25" x14ac:dyDescent="0.2">
      <c r="A31" s="253"/>
      <c r="B31" s="255"/>
      <c r="C31" s="255"/>
      <c r="D31" s="270"/>
      <c r="E31" s="257"/>
      <c r="F31" s="103" t="s">
        <v>141</v>
      </c>
      <c r="G31" s="103" t="s">
        <v>142</v>
      </c>
      <c r="H31" s="57" t="s">
        <v>22</v>
      </c>
      <c r="I31" s="103" t="s">
        <v>136</v>
      </c>
      <c r="J31" s="103" t="s">
        <v>45</v>
      </c>
      <c r="K31" s="107">
        <v>2295000</v>
      </c>
      <c r="L31" s="88">
        <v>3.5000000000000001E-3</v>
      </c>
      <c r="M31" s="140">
        <v>2831300</v>
      </c>
      <c r="N31" s="159">
        <f t="shared" si="2"/>
        <v>1.2336819172113289</v>
      </c>
      <c r="O31" s="111">
        <f t="shared" si="0"/>
        <v>3.5000000000000001E-3</v>
      </c>
      <c r="P31" s="111">
        <f t="shared" si="1"/>
        <v>9.7222222222222224E-3</v>
      </c>
      <c r="Q31" s="173" t="s">
        <v>394</v>
      </c>
    </row>
    <row r="32" spans="1:17" ht="38.25" x14ac:dyDescent="0.2">
      <c r="A32" s="253"/>
      <c r="B32" s="255"/>
      <c r="C32" s="255"/>
      <c r="D32" s="270"/>
      <c r="E32" s="257"/>
      <c r="F32" s="103" t="s">
        <v>143</v>
      </c>
      <c r="G32" s="103" t="s">
        <v>144</v>
      </c>
      <c r="H32" s="57" t="s">
        <v>22</v>
      </c>
      <c r="I32" s="103" t="s">
        <v>140</v>
      </c>
      <c r="J32" s="103" t="s">
        <v>45</v>
      </c>
      <c r="K32" s="107">
        <v>843000</v>
      </c>
      <c r="L32" s="88">
        <v>3.5000000000000001E-3</v>
      </c>
      <c r="M32" s="177">
        <v>842747</v>
      </c>
      <c r="N32" s="159">
        <f t="shared" si="2"/>
        <v>0.99969988137603794</v>
      </c>
      <c r="O32" s="111">
        <f t="shared" si="0"/>
        <v>3.4989495848161329E-3</v>
      </c>
      <c r="P32" s="111">
        <f t="shared" si="1"/>
        <v>9.7193044022670354E-3</v>
      </c>
      <c r="Q32" s="173" t="s">
        <v>395</v>
      </c>
    </row>
    <row r="33" spans="1:17" ht="63.75" x14ac:dyDescent="0.2">
      <c r="A33" s="253"/>
      <c r="B33" s="255"/>
      <c r="C33" s="255"/>
      <c r="D33" s="270"/>
      <c r="E33" s="257"/>
      <c r="F33" s="116" t="s">
        <v>234</v>
      </c>
      <c r="G33" s="116" t="s">
        <v>235</v>
      </c>
      <c r="H33" s="57" t="s">
        <v>24</v>
      </c>
      <c r="I33" s="116" t="s">
        <v>249</v>
      </c>
      <c r="J33" s="116" t="s">
        <v>45</v>
      </c>
      <c r="K33" s="107">
        <v>76000</v>
      </c>
      <c r="L33" s="131">
        <v>3.5000000000000001E-3</v>
      </c>
      <c r="M33" s="140">
        <v>304465</v>
      </c>
      <c r="N33" s="159">
        <f t="shared" si="2"/>
        <v>4.0061184210526317</v>
      </c>
      <c r="O33" s="131">
        <f t="shared" si="0"/>
        <v>3.5000000000000001E-3</v>
      </c>
      <c r="P33" s="131">
        <f t="shared" si="1"/>
        <v>9.7222222222222224E-3</v>
      </c>
      <c r="Q33" s="173" t="s">
        <v>396</v>
      </c>
    </row>
    <row r="34" spans="1:17" ht="63.75" x14ac:dyDescent="0.2">
      <c r="A34" s="253"/>
      <c r="B34" s="255"/>
      <c r="C34" s="255"/>
      <c r="D34" s="270"/>
      <c r="E34" s="257"/>
      <c r="F34" s="116" t="s">
        <v>236</v>
      </c>
      <c r="G34" s="116" t="s">
        <v>237</v>
      </c>
      <c r="H34" s="57" t="s">
        <v>24</v>
      </c>
      <c r="I34" s="116" t="s">
        <v>238</v>
      </c>
      <c r="J34" s="116" t="s">
        <v>45</v>
      </c>
      <c r="K34" s="107">
        <v>195300</v>
      </c>
      <c r="L34" s="131">
        <v>3.5000000000000001E-3</v>
      </c>
      <c r="M34" s="140">
        <v>311351</v>
      </c>
      <c r="N34" s="159">
        <f t="shared" si="2"/>
        <v>1.5942191500256016</v>
      </c>
      <c r="O34" s="131">
        <f t="shared" si="0"/>
        <v>3.5000000000000001E-3</v>
      </c>
      <c r="P34" s="131">
        <f t="shared" si="1"/>
        <v>9.7222222222222224E-3</v>
      </c>
      <c r="Q34" s="173" t="s">
        <v>397</v>
      </c>
    </row>
    <row r="35" spans="1:17" ht="38.25" x14ac:dyDescent="0.2">
      <c r="A35" s="253"/>
      <c r="B35" s="255"/>
      <c r="C35" s="255"/>
      <c r="D35" s="270"/>
      <c r="E35" s="257"/>
      <c r="F35" s="103" t="s">
        <v>145</v>
      </c>
      <c r="G35" s="103" t="s">
        <v>147</v>
      </c>
      <c r="H35" s="57" t="s">
        <v>22</v>
      </c>
      <c r="I35" s="103" t="s">
        <v>136</v>
      </c>
      <c r="J35" s="103" t="s">
        <v>45</v>
      </c>
      <c r="K35" s="107">
        <v>390000</v>
      </c>
      <c r="L35" s="88">
        <v>3.5000000000000001E-3</v>
      </c>
      <c r="M35" s="140">
        <v>644582</v>
      </c>
      <c r="N35" s="159">
        <f t="shared" si="2"/>
        <v>1.6527743589743589</v>
      </c>
      <c r="O35" s="111">
        <f t="shared" si="0"/>
        <v>3.5000000000000001E-3</v>
      </c>
      <c r="P35" s="111">
        <f t="shared" si="1"/>
        <v>9.7222222222222224E-3</v>
      </c>
      <c r="Q35" s="174" t="s">
        <v>398</v>
      </c>
    </row>
    <row r="36" spans="1:17" ht="25.5" x14ac:dyDescent="0.2">
      <c r="A36" s="253"/>
      <c r="B36" s="255"/>
      <c r="C36" s="255"/>
      <c r="D36" s="270"/>
      <c r="E36" s="257"/>
      <c r="F36" s="103" t="s">
        <v>146</v>
      </c>
      <c r="G36" s="103" t="s">
        <v>148</v>
      </c>
      <c r="H36" s="57" t="s">
        <v>22</v>
      </c>
      <c r="I36" s="103" t="s">
        <v>140</v>
      </c>
      <c r="J36" s="103" t="s">
        <v>45</v>
      </c>
      <c r="K36" s="107">
        <v>290000</v>
      </c>
      <c r="L36" s="88">
        <v>3.5000000000000001E-3</v>
      </c>
      <c r="M36" s="177">
        <v>309487</v>
      </c>
      <c r="N36" s="159">
        <f t="shared" si="2"/>
        <v>1.067196551724138</v>
      </c>
      <c r="O36" s="111">
        <f t="shared" si="0"/>
        <v>3.5000000000000001E-3</v>
      </c>
      <c r="P36" s="111">
        <f t="shared" si="1"/>
        <v>9.7222222222222224E-3</v>
      </c>
      <c r="Q36" s="173" t="s">
        <v>399</v>
      </c>
    </row>
    <row r="37" spans="1:17" ht="38.25" x14ac:dyDescent="0.2">
      <c r="A37" s="253"/>
      <c r="B37" s="255"/>
      <c r="C37" s="255"/>
      <c r="D37" s="270"/>
      <c r="E37" s="257"/>
      <c r="F37" s="116" t="s">
        <v>239</v>
      </c>
      <c r="G37" s="116" t="s">
        <v>240</v>
      </c>
      <c r="H37" s="57" t="s">
        <v>24</v>
      </c>
      <c r="I37" s="116" t="s">
        <v>241</v>
      </c>
      <c r="J37" s="116" t="s">
        <v>45</v>
      </c>
      <c r="K37" s="107">
        <v>56800000</v>
      </c>
      <c r="L37" s="88">
        <v>3.5000000000000001E-3</v>
      </c>
      <c r="M37" s="140">
        <v>95972833</v>
      </c>
      <c r="N37" s="159">
        <f t="shared" si="2"/>
        <v>1.6896625528169014</v>
      </c>
      <c r="O37" s="131">
        <f t="shared" si="0"/>
        <v>3.5000000000000001E-3</v>
      </c>
      <c r="P37" s="131">
        <f t="shared" ref="P37:P48" si="3">(O37/$D$53)*100</f>
        <v>9.7222222222222224E-3</v>
      </c>
      <c r="Q37" s="173" t="s">
        <v>400</v>
      </c>
    </row>
    <row r="38" spans="1:17" ht="25.5" x14ac:dyDescent="0.2">
      <c r="A38" s="253"/>
      <c r="B38" s="255"/>
      <c r="C38" s="255"/>
      <c r="D38" s="270"/>
      <c r="E38" s="257"/>
      <c r="F38" s="116" t="s">
        <v>242</v>
      </c>
      <c r="G38" s="116" t="s">
        <v>243</v>
      </c>
      <c r="H38" s="57" t="s">
        <v>24</v>
      </c>
      <c r="I38" s="116" t="s">
        <v>233</v>
      </c>
      <c r="J38" s="116" t="s">
        <v>45</v>
      </c>
      <c r="K38" s="107">
        <v>55120000</v>
      </c>
      <c r="L38" s="88">
        <v>3.5000000000000001E-3</v>
      </c>
      <c r="M38" s="140">
        <v>57611819</v>
      </c>
      <c r="N38" s="159">
        <f t="shared" si="2"/>
        <v>1.0452071661828737</v>
      </c>
      <c r="O38" s="131">
        <f t="shared" si="0"/>
        <v>3.5000000000000001E-3</v>
      </c>
      <c r="P38" s="131">
        <f t="shared" si="3"/>
        <v>9.7222222222222224E-3</v>
      </c>
      <c r="Q38" s="173" t="s">
        <v>401</v>
      </c>
    </row>
    <row r="39" spans="1:17" ht="63.75" x14ac:dyDescent="0.2">
      <c r="A39" s="253"/>
      <c r="B39" s="255"/>
      <c r="C39" s="255"/>
      <c r="D39" s="270"/>
      <c r="E39" s="257"/>
      <c r="F39" s="103" t="s">
        <v>149</v>
      </c>
      <c r="G39" s="103" t="s">
        <v>153</v>
      </c>
      <c r="H39" s="57" t="s">
        <v>22</v>
      </c>
      <c r="I39" s="103" t="s">
        <v>150</v>
      </c>
      <c r="J39" s="103" t="s">
        <v>45</v>
      </c>
      <c r="K39" s="107">
        <v>21380000</v>
      </c>
      <c r="L39" s="88">
        <v>3.5000000000000001E-3</v>
      </c>
      <c r="M39" s="140">
        <v>58455592</v>
      </c>
      <c r="N39" s="159">
        <f t="shared" si="2"/>
        <v>2.7341249766136575</v>
      </c>
      <c r="O39" s="111">
        <f t="shared" si="0"/>
        <v>3.5000000000000001E-3</v>
      </c>
      <c r="P39" s="111">
        <f t="shared" si="3"/>
        <v>9.7222222222222224E-3</v>
      </c>
      <c r="Q39" s="173" t="s">
        <v>402</v>
      </c>
    </row>
    <row r="40" spans="1:17" ht="38.25" x14ac:dyDescent="0.2">
      <c r="A40" s="253"/>
      <c r="B40" s="255"/>
      <c r="C40" s="255"/>
      <c r="D40" s="270"/>
      <c r="E40" s="257"/>
      <c r="F40" s="103" t="s">
        <v>151</v>
      </c>
      <c r="G40" s="103" t="s">
        <v>250</v>
      </c>
      <c r="H40" s="57" t="s">
        <v>22</v>
      </c>
      <c r="I40" s="103" t="s">
        <v>152</v>
      </c>
      <c r="J40" s="103" t="s">
        <v>45</v>
      </c>
      <c r="K40" s="107">
        <v>47000</v>
      </c>
      <c r="L40" s="88">
        <v>3.5000000000000001E-3</v>
      </c>
      <c r="M40" s="140">
        <v>124319</v>
      </c>
      <c r="N40" s="159">
        <f t="shared" si="2"/>
        <v>2.6450851063829788</v>
      </c>
      <c r="O40" s="111">
        <f t="shared" si="0"/>
        <v>3.5000000000000001E-3</v>
      </c>
      <c r="P40" s="111">
        <f t="shared" si="3"/>
        <v>9.7222222222222224E-3</v>
      </c>
      <c r="Q40" s="173" t="s">
        <v>403</v>
      </c>
    </row>
    <row r="41" spans="1:17" ht="51" x14ac:dyDescent="0.2">
      <c r="A41" s="253"/>
      <c r="B41" s="255"/>
      <c r="C41" s="255"/>
      <c r="D41" s="270"/>
      <c r="E41" s="257"/>
      <c r="F41" s="116" t="s">
        <v>251</v>
      </c>
      <c r="G41" s="116" t="s">
        <v>252</v>
      </c>
      <c r="H41" s="57" t="s">
        <v>22</v>
      </c>
      <c r="I41" s="116" t="s">
        <v>244</v>
      </c>
      <c r="J41" s="116" t="s">
        <v>45</v>
      </c>
      <c r="K41" s="107">
        <v>400000000</v>
      </c>
      <c r="L41" s="88">
        <v>3.5000000000000001E-3</v>
      </c>
      <c r="M41" s="140">
        <v>912987789</v>
      </c>
      <c r="N41" s="159">
        <f t="shared" si="2"/>
        <v>2.2824694724999999</v>
      </c>
      <c r="O41" s="131">
        <f t="shared" si="0"/>
        <v>3.5000000000000001E-3</v>
      </c>
      <c r="P41" s="131">
        <f t="shared" si="3"/>
        <v>9.7222222222222224E-3</v>
      </c>
      <c r="Q41" s="173" t="s">
        <v>404</v>
      </c>
    </row>
    <row r="42" spans="1:17" ht="51" x14ac:dyDescent="0.2">
      <c r="A42" s="253"/>
      <c r="B42" s="255"/>
      <c r="C42" s="255"/>
      <c r="D42" s="270"/>
      <c r="E42" s="257"/>
      <c r="F42" s="116" t="s">
        <v>253</v>
      </c>
      <c r="G42" s="116" t="s">
        <v>254</v>
      </c>
      <c r="H42" s="57" t="s">
        <v>22</v>
      </c>
      <c r="I42" s="116" t="s">
        <v>245</v>
      </c>
      <c r="J42" s="116" t="s">
        <v>45</v>
      </c>
      <c r="K42" s="107">
        <v>2805100</v>
      </c>
      <c r="L42" s="88">
        <v>3.5000000000000001E-3</v>
      </c>
      <c r="M42" s="140">
        <v>6474918</v>
      </c>
      <c r="N42" s="159">
        <f t="shared" si="2"/>
        <v>2.3082663719653489</v>
      </c>
      <c r="O42" s="131">
        <f t="shared" si="0"/>
        <v>3.5000000000000001E-3</v>
      </c>
      <c r="P42" s="131">
        <f t="shared" si="3"/>
        <v>9.7222222222222224E-3</v>
      </c>
      <c r="Q42" s="173" t="s">
        <v>405</v>
      </c>
    </row>
    <row r="43" spans="1:17" ht="38.25" x14ac:dyDescent="0.2">
      <c r="A43" s="253"/>
      <c r="B43" s="255"/>
      <c r="C43" s="255"/>
      <c r="D43" s="270"/>
      <c r="E43" s="257"/>
      <c r="F43" s="116" t="s">
        <v>255</v>
      </c>
      <c r="G43" s="116" t="s">
        <v>256</v>
      </c>
      <c r="H43" s="57" t="s">
        <v>22</v>
      </c>
      <c r="I43" s="116" t="s">
        <v>152</v>
      </c>
      <c r="J43" s="116" t="s">
        <v>45</v>
      </c>
      <c r="K43" s="107">
        <v>12500</v>
      </c>
      <c r="L43" s="88">
        <v>3.5000000000000001E-3</v>
      </c>
      <c r="M43" s="140">
        <v>32692</v>
      </c>
      <c r="N43" s="159">
        <f t="shared" si="2"/>
        <v>2.6153599999999999</v>
      </c>
      <c r="O43" s="131">
        <f t="shared" si="0"/>
        <v>3.5000000000000001E-3</v>
      </c>
      <c r="P43" s="131">
        <f t="shared" si="3"/>
        <v>9.7222222222222224E-3</v>
      </c>
      <c r="Q43" s="173" t="s">
        <v>406</v>
      </c>
    </row>
    <row r="44" spans="1:17" ht="38.25" x14ac:dyDescent="0.2">
      <c r="A44" s="253"/>
      <c r="B44" s="255"/>
      <c r="C44" s="255"/>
      <c r="D44" s="270"/>
      <c r="E44" s="257"/>
      <c r="F44" s="116" t="s">
        <v>257</v>
      </c>
      <c r="G44" s="116" t="s">
        <v>258</v>
      </c>
      <c r="H44" s="57" t="s">
        <v>22</v>
      </c>
      <c r="I44" s="116" t="s">
        <v>244</v>
      </c>
      <c r="J44" s="116" t="s">
        <v>45</v>
      </c>
      <c r="K44" s="107">
        <v>29050000</v>
      </c>
      <c r="L44" s="88">
        <v>3.5000000000000001E-3</v>
      </c>
      <c r="M44" s="140">
        <v>62670100</v>
      </c>
      <c r="N44" s="159">
        <f t="shared" si="2"/>
        <v>2.157318416523236</v>
      </c>
      <c r="O44" s="131">
        <f t="shared" si="0"/>
        <v>3.5000000000000001E-3</v>
      </c>
      <c r="P44" s="131">
        <f t="shared" si="3"/>
        <v>9.7222222222222224E-3</v>
      </c>
      <c r="Q44" s="173" t="s">
        <v>407</v>
      </c>
    </row>
    <row r="45" spans="1:17" ht="38.25" x14ac:dyDescent="0.2">
      <c r="A45" s="253"/>
      <c r="B45" s="255"/>
      <c r="C45" s="255"/>
      <c r="D45" s="270"/>
      <c r="E45" s="257"/>
      <c r="F45" s="103" t="s">
        <v>154</v>
      </c>
      <c r="G45" s="103" t="s">
        <v>156</v>
      </c>
      <c r="H45" s="57" t="s">
        <v>22</v>
      </c>
      <c r="I45" s="103" t="s">
        <v>155</v>
      </c>
      <c r="J45" s="103" t="s">
        <v>45</v>
      </c>
      <c r="K45" s="107">
        <v>18200000</v>
      </c>
      <c r="L45" s="88">
        <v>3.5000000000000001E-3</v>
      </c>
      <c r="M45" s="140">
        <v>15373427</v>
      </c>
      <c r="N45" s="159">
        <f t="shared" si="2"/>
        <v>0.84469379120879118</v>
      </c>
      <c r="O45" s="111">
        <f t="shared" si="0"/>
        <v>2.9564282692307693E-3</v>
      </c>
      <c r="P45" s="111">
        <f t="shared" si="3"/>
        <v>8.2123007478632493E-3</v>
      </c>
      <c r="Q45" s="174" t="s">
        <v>408</v>
      </c>
    </row>
    <row r="46" spans="1:17" ht="63.75" x14ac:dyDescent="0.2">
      <c r="A46" s="253"/>
      <c r="B46" s="255"/>
      <c r="C46" s="271"/>
      <c r="D46" s="270"/>
      <c r="E46" s="257"/>
      <c r="F46" s="116" t="s">
        <v>157</v>
      </c>
      <c r="G46" s="116" t="s">
        <v>159</v>
      </c>
      <c r="H46" s="57" t="s">
        <v>22</v>
      </c>
      <c r="I46" s="116" t="s">
        <v>158</v>
      </c>
      <c r="J46" s="116" t="s">
        <v>45</v>
      </c>
      <c r="K46" s="71">
        <v>80000000</v>
      </c>
      <c r="L46" s="88">
        <v>3.5000000000000001E-3</v>
      </c>
      <c r="M46" s="140">
        <v>156300219</v>
      </c>
      <c r="N46" s="159">
        <f t="shared" si="2"/>
        <v>1.9537527374999999</v>
      </c>
      <c r="O46" s="138">
        <f t="shared" si="0"/>
        <v>3.5000000000000001E-3</v>
      </c>
      <c r="P46" s="138">
        <f t="shared" si="3"/>
        <v>9.7222222222222224E-3</v>
      </c>
      <c r="Q46" s="174" t="s">
        <v>409</v>
      </c>
    </row>
    <row r="47" spans="1:17" ht="35.25" customHeight="1" x14ac:dyDescent="0.2">
      <c r="A47" s="253"/>
      <c r="B47" s="255"/>
      <c r="C47" s="254" t="s">
        <v>191</v>
      </c>
      <c r="D47" s="260">
        <f>SUM(L47:L48)</f>
        <v>0.03</v>
      </c>
      <c r="E47" s="257"/>
      <c r="F47" s="116" t="s">
        <v>173</v>
      </c>
      <c r="G47" s="116" t="s">
        <v>178</v>
      </c>
      <c r="H47" s="57" t="s">
        <v>22</v>
      </c>
      <c r="I47" s="116" t="s">
        <v>174</v>
      </c>
      <c r="J47" s="116" t="s">
        <v>45</v>
      </c>
      <c r="K47" s="107">
        <v>68800</v>
      </c>
      <c r="L47" s="88">
        <v>1.4999999999999999E-2</v>
      </c>
      <c r="M47" s="140">
        <v>33538</v>
      </c>
      <c r="N47" s="159">
        <f t="shared" si="2"/>
        <v>0.48747093023255816</v>
      </c>
      <c r="O47" s="138">
        <f t="shared" si="0"/>
        <v>7.3120639534883722E-3</v>
      </c>
      <c r="P47" s="138">
        <f t="shared" si="3"/>
        <v>2.0311288759689922E-2</v>
      </c>
      <c r="Q47" s="196" t="s">
        <v>455</v>
      </c>
    </row>
    <row r="48" spans="1:17" ht="38.25" x14ac:dyDescent="0.2">
      <c r="A48" s="253"/>
      <c r="B48" s="255"/>
      <c r="C48" s="255"/>
      <c r="D48" s="260"/>
      <c r="E48" s="257"/>
      <c r="F48" s="116" t="s">
        <v>175</v>
      </c>
      <c r="G48" s="116" t="s">
        <v>177</v>
      </c>
      <c r="H48" s="116" t="s">
        <v>24</v>
      </c>
      <c r="I48" s="116" t="s">
        <v>176</v>
      </c>
      <c r="J48" s="116" t="s">
        <v>45</v>
      </c>
      <c r="K48" s="107">
        <v>3600</v>
      </c>
      <c r="L48" s="88">
        <v>1.4999999999999999E-2</v>
      </c>
      <c r="M48" s="140">
        <v>8198</v>
      </c>
      <c r="N48" s="159">
        <f t="shared" si="2"/>
        <v>2.277222222222222</v>
      </c>
      <c r="O48" s="138">
        <f t="shared" si="0"/>
        <v>1.4999999999999999E-2</v>
      </c>
      <c r="P48" s="138">
        <f t="shared" si="3"/>
        <v>4.1666666666666664E-2</v>
      </c>
      <c r="Q48" s="196" t="s">
        <v>456</v>
      </c>
    </row>
    <row r="49" spans="1:17" ht="13.5" customHeight="1" x14ac:dyDescent="0.2">
      <c r="A49" s="259" t="s">
        <v>8</v>
      </c>
      <c r="B49" s="259"/>
      <c r="C49" s="259"/>
      <c r="D49" s="259"/>
      <c r="E49" s="259"/>
      <c r="F49" s="259"/>
      <c r="G49" s="259"/>
      <c r="H49" s="259"/>
      <c r="I49" s="259"/>
      <c r="J49" s="259"/>
      <c r="K49" s="259"/>
      <c r="L49" s="259"/>
      <c r="M49" s="259"/>
      <c r="N49" s="259"/>
      <c r="O49" s="259"/>
      <c r="P49" s="128">
        <f>SUM(P11:P48)</f>
        <v>0.85490647415673304</v>
      </c>
      <c r="Q49" s="160"/>
    </row>
    <row r="51" spans="1:17" ht="36" x14ac:dyDescent="0.2">
      <c r="L51" s="74"/>
      <c r="Q51" s="45" t="s">
        <v>220</v>
      </c>
    </row>
    <row r="52" spans="1:17" x14ac:dyDescent="0.2">
      <c r="C52" s="199"/>
      <c r="D52" s="200">
        <f>SUM(D11:D48)</f>
        <v>0.36</v>
      </c>
      <c r="L52" s="74"/>
    </row>
    <row r="53" spans="1:17" x14ac:dyDescent="0.2">
      <c r="C53" s="199"/>
      <c r="D53" s="204">
        <f>+D52*100</f>
        <v>36</v>
      </c>
    </row>
    <row r="54" spans="1:17" x14ac:dyDescent="0.2">
      <c r="C54" s="199"/>
      <c r="D54" s="199"/>
    </row>
    <row r="55" spans="1:17" x14ac:dyDescent="0.2">
      <c r="C55" s="199"/>
      <c r="D55" s="199"/>
    </row>
    <row r="57" spans="1:17" x14ac:dyDescent="0.2">
      <c r="L57" s="75"/>
    </row>
  </sheetData>
  <autoFilter ref="A10:Q49" xr:uid="{00000000-0001-0000-0500-000000000000}"/>
  <mergeCells count="32">
    <mergeCell ref="D47:D48"/>
    <mergeCell ref="A49:O49"/>
    <mergeCell ref="Q9:Q10"/>
    <mergeCell ref="M9:M10"/>
    <mergeCell ref="A11:A48"/>
    <mergeCell ref="B11:B48"/>
    <mergeCell ref="P9:P10"/>
    <mergeCell ref="L9:L10"/>
    <mergeCell ref="E9:E10"/>
    <mergeCell ref="O9:O10"/>
    <mergeCell ref="F9:K9"/>
    <mergeCell ref="N9:N10"/>
    <mergeCell ref="E11:E48"/>
    <mergeCell ref="C27:C46"/>
    <mergeCell ref="C47:C48"/>
    <mergeCell ref="C11:C21"/>
    <mergeCell ref="C9:C10"/>
    <mergeCell ref="M8:P8"/>
    <mergeCell ref="D11:D21"/>
    <mergeCell ref="D27:D46"/>
    <mergeCell ref="A1:D3"/>
    <mergeCell ref="E1:Q3"/>
    <mergeCell ref="A4:Q4"/>
    <mergeCell ref="A5:Q5"/>
    <mergeCell ref="A6:Q6"/>
    <mergeCell ref="C22:C26"/>
    <mergeCell ref="D22:D26"/>
    <mergeCell ref="A7:Q7"/>
    <mergeCell ref="A8:L8"/>
    <mergeCell ref="A9:A10"/>
    <mergeCell ref="B9:B10"/>
    <mergeCell ref="D9:D10"/>
  </mergeCells>
  <pageMargins left="0.7" right="0.7" top="0.75" bottom="0.75" header="0.3" footer="0.3"/>
  <pageSetup orientation="portrait" r:id="rId1"/>
  <ignoredErrors>
    <ignoredError sqref="D47"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Q19"/>
  <sheetViews>
    <sheetView showGridLines="0" topLeftCell="B1" zoomScale="80" zoomScaleNormal="80" zoomScalePageLayoutView="86" workbookViewId="0">
      <selection activeCell="Q14" sqref="Q14"/>
    </sheetView>
  </sheetViews>
  <sheetFormatPr baseColWidth="10" defaultColWidth="10.85546875" defaultRowHeight="12.75" x14ac:dyDescent="0.2"/>
  <cols>
    <col min="1" max="1" width="19.7109375" style="9" customWidth="1"/>
    <col min="2" max="3" width="21.85546875" style="9" customWidth="1"/>
    <col min="4" max="4" width="10.85546875" style="9" customWidth="1"/>
    <col min="5" max="5" width="14.7109375" style="9" customWidth="1"/>
    <col min="6" max="6" width="15.42578125" style="9" customWidth="1"/>
    <col min="7" max="7" width="25" style="9" customWidth="1"/>
    <col min="8" max="8" width="10.140625" style="9" customWidth="1"/>
    <col min="9" max="9" width="25.42578125" style="9" customWidth="1"/>
    <col min="10" max="10" width="14.42578125" style="9" customWidth="1"/>
    <col min="11" max="11" width="14.85546875" style="9" customWidth="1"/>
    <col min="12" max="12" width="12.5703125" style="9" customWidth="1"/>
    <col min="13" max="13" width="14.42578125" style="9" customWidth="1"/>
    <col min="14" max="14" width="13.5703125" style="9" customWidth="1"/>
    <col min="15" max="15" width="15.28515625" style="9" customWidth="1"/>
    <col min="16" max="16" width="13.85546875" style="9" customWidth="1"/>
    <col min="17" max="17" width="48.140625" style="9" customWidth="1"/>
    <col min="18" max="16384" width="10.85546875" style="9"/>
  </cols>
  <sheetData>
    <row r="1" spans="1:17" ht="13.5" customHeight="1" x14ac:dyDescent="0.2">
      <c r="A1" s="238"/>
      <c r="B1" s="238"/>
      <c r="C1" s="238"/>
      <c r="D1" s="238"/>
      <c r="E1" s="264" t="s">
        <v>225</v>
      </c>
      <c r="F1" s="264"/>
      <c r="G1" s="264"/>
      <c r="H1" s="264"/>
      <c r="I1" s="264"/>
      <c r="J1" s="264"/>
      <c r="K1" s="264"/>
      <c r="L1" s="264"/>
      <c r="M1" s="264"/>
      <c r="N1" s="264"/>
      <c r="O1" s="264"/>
      <c r="P1" s="264"/>
      <c r="Q1" s="264"/>
    </row>
    <row r="2" spans="1:17" ht="25.5" customHeight="1" x14ac:dyDescent="0.2">
      <c r="A2" s="238"/>
      <c r="B2" s="238"/>
      <c r="C2" s="238"/>
      <c r="D2" s="238"/>
      <c r="E2" s="264"/>
      <c r="F2" s="264"/>
      <c r="G2" s="264"/>
      <c r="H2" s="264"/>
      <c r="I2" s="264"/>
      <c r="J2" s="264"/>
      <c r="K2" s="264"/>
      <c r="L2" s="264"/>
      <c r="M2" s="264"/>
      <c r="N2" s="264"/>
      <c r="O2" s="264"/>
      <c r="P2" s="264"/>
      <c r="Q2" s="264"/>
    </row>
    <row r="3" spans="1:17" ht="21" customHeight="1" x14ac:dyDescent="0.2">
      <c r="A3" s="238"/>
      <c r="B3" s="238"/>
      <c r="C3" s="238"/>
      <c r="D3" s="238"/>
      <c r="E3" s="264"/>
      <c r="F3" s="264"/>
      <c r="G3" s="264"/>
      <c r="H3" s="264"/>
      <c r="I3" s="264"/>
      <c r="J3" s="264"/>
      <c r="K3" s="264"/>
      <c r="L3" s="264"/>
      <c r="M3" s="264"/>
      <c r="N3" s="264"/>
      <c r="O3" s="264"/>
      <c r="P3" s="264"/>
      <c r="Q3" s="264"/>
    </row>
    <row r="4" spans="1:17" ht="15.75" customHeight="1" x14ac:dyDescent="0.2">
      <c r="A4" s="240" t="s">
        <v>43</v>
      </c>
      <c r="B4" s="240"/>
      <c r="C4" s="240"/>
      <c r="D4" s="240"/>
      <c r="E4" s="240"/>
      <c r="F4" s="240"/>
      <c r="G4" s="240"/>
      <c r="H4" s="240"/>
      <c r="I4" s="240"/>
      <c r="J4" s="240"/>
      <c r="K4" s="240"/>
      <c r="L4" s="240"/>
      <c r="M4" s="240"/>
      <c r="N4" s="240"/>
      <c r="O4" s="240"/>
      <c r="P4" s="240"/>
      <c r="Q4" s="240"/>
    </row>
    <row r="5" spans="1:17" ht="15" customHeight="1" x14ac:dyDescent="0.2">
      <c r="A5" s="240" t="s">
        <v>66</v>
      </c>
      <c r="B5" s="240"/>
      <c r="C5" s="240"/>
      <c r="D5" s="240"/>
      <c r="E5" s="240"/>
      <c r="F5" s="240"/>
      <c r="G5" s="240"/>
      <c r="H5" s="240"/>
      <c r="I5" s="240"/>
      <c r="J5" s="240"/>
      <c r="K5" s="240"/>
      <c r="L5" s="240"/>
      <c r="M5" s="240"/>
      <c r="N5" s="240"/>
      <c r="O5" s="240"/>
      <c r="P5" s="240"/>
      <c r="Q5" s="240"/>
    </row>
    <row r="6" spans="1:17" x14ac:dyDescent="0.2">
      <c r="A6" s="240" t="s">
        <v>260</v>
      </c>
      <c r="B6" s="240"/>
      <c r="C6" s="240"/>
      <c r="D6" s="240"/>
      <c r="E6" s="240"/>
      <c r="F6" s="240"/>
      <c r="G6" s="240"/>
      <c r="H6" s="240"/>
      <c r="I6" s="240"/>
      <c r="J6" s="240"/>
      <c r="K6" s="240"/>
      <c r="L6" s="240"/>
      <c r="M6" s="240"/>
      <c r="N6" s="240"/>
      <c r="O6" s="240"/>
      <c r="P6" s="240"/>
      <c r="Q6" s="240"/>
    </row>
    <row r="7" spans="1:17" ht="15.75" customHeight="1" x14ac:dyDescent="0.2">
      <c r="A7" s="238"/>
      <c r="B7" s="238"/>
      <c r="C7" s="238"/>
      <c r="D7" s="238"/>
      <c r="E7" s="238"/>
      <c r="F7" s="238"/>
      <c r="G7" s="238"/>
      <c r="H7" s="238"/>
      <c r="I7" s="238"/>
      <c r="J7" s="238"/>
      <c r="K7" s="238"/>
      <c r="L7" s="238"/>
      <c r="M7" s="238"/>
      <c r="N7" s="238"/>
      <c r="O7" s="238"/>
      <c r="P7" s="238"/>
      <c r="Q7" s="238"/>
    </row>
    <row r="8" spans="1:17" ht="12.75" customHeight="1" x14ac:dyDescent="0.2">
      <c r="A8" s="239" t="s">
        <v>1</v>
      </c>
      <c r="B8" s="239"/>
      <c r="C8" s="239"/>
      <c r="D8" s="239"/>
      <c r="E8" s="239"/>
      <c r="F8" s="239"/>
      <c r="G8" s="239"/>
      <c r="H8" s="239"/>
      <c r="I8" s="239"/>
      <c r="J8" s="239"/>
      <c r="K8" s="239"/>
      <c r="L8" s="239"/>
      <c r="M8" s="251" t="s">
        <v>2</v>
      </c>
      <c r="N8" s="251"/>
      <c r="O8" s="251"/>
      <c r="P8" s="251"/>
      <c r="Q8" s="192" t="s">
        <v>263</v>
      </c>
    </row>
    <row r="9" spans="1:17" ht="12.75" customHeight="1" x14ac:dyDescent="0.2">
      <c r="A9" s="251" t="s">
        <v>74</v>
      </c>
      <c r="B9" s="251" t="s">
        <v>92</v>
      </c>
      <c r="C9" s="251" t="s">
        <v>161</v>
      </c>
      <c r="D9" s="250" t="s">
        <v>3</v>
      </c>
      <c r="E9" s="251" t="s">
        <v>4</v>
      </c>
      <c r="F9" s="274" t="s">
        <v>27</v>
      </c>
      <c r="G9" s="274"/>
      <c r="H9" s="274"/>
      <c r="I9" s="274"/>
      <c r="J9" s="274"/>
      <c r="K9" s="274"/>
      <c r="L9" s="250" t="s">
        <v>3</v>
      </c>
      <c r="M9" s="236" t="s">
        <v>433</v>
      </c>
      <c r="N9" s="250" t="s">
        <v>96</v>
      </c>
      <c r="O9" s="250" t="s">
        <v>5</v>
      </c>
      <c r="P9" s="250" t="s">
        <v>6</v>
      </c>
      <c r="Q9" s="236" t="s">
        <v>434</v>
      </c>
    </row>
    <row r="10" spans="1:17" ht="51" customHeight="1" x14ac:dyDescent="0.2">
      <c r="A10" s="251"/>
      <c r="B10" s="251"/>
      <c r="C10" s="251"/>
      <c r="D10" s="250"/>
      <c r="E10" s="251"/>
      <c r="F10" s="188" t="s">
        <v>29</v>
      </c>
      <c r="G10" s="191" t="s">
        <v>28</v>
      </c>
      <c r="H10" s="191" t="s">
        <v>33</v>
      </c>
      <c r="I10" s="188" t="s">
        <v>21</v>
      </c>
      <c r="J10" s="191" t="s">
        <v>34</v>
      </c>
      <c r="K10" s="188" t="s">
        <v>38</v>
      </c>
      <c r="L10" s="250"/>
      <c r="M10" s="236"/>
      <c r="N10" s="250"/>
      <c r="O10" s="250"/>
      <c r="P10" s="250"/>
      <c r="Q10" s="237"/>
    </row>
    <row r="11" spans="1:17" ht="84" customHeight="1" x14ac:dyDescent="0.2">
      <c r="A11" s="256" t="str">
        <f>+'Plan de desarrollo'!B4</f>
        <v>5. Gobernanza y Gobernabilidad</v>
      </c>
      <c r="B11" s="256" t="str">
        <f>+'Objetivos Estratégicos'!B7</f>
        <v xml:space="preserve">Elevar la capacidad de innovación, calidad técnica y audiovisual en la producción, programación y distribución de los contenidos a través de las distintas plataformas. </v>
      </c>
      <c r="C11" s="256" t="s">
        <v>190</v>
      </c>
      <c r="D11" s="276">
        <f>SUM(L11:L14)</f>
        <v>3.9999999999999994E-2</v>
      </c>
      <c r="E11" s="256" t="s">
        <v>46</v>
      </c>
      <c r="F11" s="63" t="s">
        <v>63</v>
      </c>
      <c r="G11" s="63" t="s">
        <v>47</v>
      </c>
      <c r="H11" s="63" t="s">
        <v>24</v>
      </c>
      <c r="I11" s="63" t="s">
        <v>49</v>
      </c>
      <c r="J11" s="63" t="s">
        <v>36</v>
      </c>
      <c r="K11" s="69">
        <v>0.9</v>
      </c>
      <c r="L11" s="64">
        <v>1.4999999999999999E-2</v>
      </c>
      <c r="M11" s="134">
        <v>0.89900000000000002</v>
      </c>
      <c r="N11" s="70">
        <f>IFERROR(AVERAGE(M11:M11)/K11,0)</f>
        <v>0.99888888888888894</v>
      </c>
      <c r="O11" s="64">
        <f>IF(N11&lt;=100%,N11*L11,L11)</f>
        <v>1.4983333333333333E-2</v>
      </c>
      <c r="P11" s="110">
        <f>(O11/D18)*100</f>
        <v>0.37458333333333338</v>
      </c>
      <c r="Q11" s="115" t="s">
        <v>457</v>
      </c>
    </row>
    <row r="12" spans="1:17" ht="81" customHeight="1" x14ac:dyDescent="0.2">
      <c r="A12" s="257"/>
      <c r="B12" s="257"/>
      <c r="C12" s="257"/>
      <c r="D12" s="277"/>
      <c r="E12" s="257"/>
      <c r="F12" s="116" t="s">
        <v>64</v>
      </c>
      <c r="G12" s="116" t="s">
        <v>48</v>
      </c>
      <c r="H12" s="116" t="s">
        <v>24</v>
      </c>
      <c r="I12" s="116" t="s">
        <v>50</v>
      </c>
      <c r="J12" s="116" t="s">
        <v>36</v>
      </c>
      <c r="K12" s="69">
        <v>0.9</v>
      </c>
      <c r="L12" s="141">
        <v>1.4999999999999999E-2</v>
      </c>
      <c r="M12" s="152">
        <v>0.82599999999999996</v>
      </c>
      <c r="N12" s="82">
        <f>IFERROR(AVERAGE(M12:M12)/K12,0)</f>
        <v>0.91777777777777769</v>
      </c>
      <c r="O12" s="142">
        <f>IF(N12&lt;=100%,N12*L12,L12)</f>
        <v>1.3766666666666665E-2</v>
      </c>
      <c r="P12" s="141">
        <f>(O12/D18)*100</f>
        <v>0.34416666666666668</v>
      </c>
      <c r="Q12" s="115" t="s">
        <v>458</v>
      </c>
    </row>
    <row r="13" spans="1:17" ht="75" customHeight="1" x14ac:dyDescent="0.2">
      <c r="A13" s="257"/>
      <c r="B13" s="257"/>
      <c r="C13" s="257"/>
      <c r="D13" s="277"/>
      <c r="E13" s="257"/>
      <c r="F13" s="116" t="s">
        <v>304</v>
      </c>
      <c r="G13" s="116" t="s">
        <v>306</v>
      </c>
      <c r="H13" s="116" t="s">
        <v>24</v>
      </c>
      <c r="I13" s="116" t="s">
        <v>308</v>
      </c>
      <c r="J13" s="116" t="s">
        <v>45</v>
      </c>
      <c r="K13" s="153">
        <v>1</v>
      </c>
      <c r="L13" s="141">
        <v>5.0000000000000001E-3</v>
      </c>
      <c r="M13" s="152">
        <v>1</v>
      </c>
      <c r="N13" s="82">
        <f>IFERROR(SUM(M13:M13)/K13,0)</f>
        <v>1</v>
      </c>
      <c r="O13" s="142">
        <f>IF(N13&lt;=100%,N13*L13,L13)</f>
        <v>5.0000000000000001E-3</v>
      </c>
      <c r="P13" s="141">
        <f>(O13/D18)*100</f>
        <v>0.12500000000000003</v>
      </c>
      <c r="Q13" s="115" t="s">
        <v>459</v>
      </c>
    </row>
    <row r="14" spans="1:17" ht="80.25" customHeight="1" x14ac:dyDescent="0.2">
      <c r="A14" s="257"/>
      <c r="B14" s="275"/>
      <c r="C14" s="275"/>
      <c r="D14" s="278"/>
      <c r="E14" s="275"/>
      <c r="F14" s="63" t="s">
        <v>305</v>
      </c>
      <c r="G14" s="63" t="s">
        <v>307</v>
      </c>
      <c r="H14" s="116" t="s">
        <v>24</v>
      </c>
      <c r="I14" s="63" t="s">
        <v>309</v>
      </c>
      <c r="J14" s="116" t="s">
        <v>45</v>
      </c>
      <c r="K14" s="153">
        <v>1</v>
      </c>
      <c r="L14" s="65">
        <v>5.0000000000000001E-3</v>
      </c>
      <c r="M14" s="134">
        <v>0.9</v>
      </c>
      <c r="N14" s="82">
        <f>IFERROR(SUM(M14:M14)/K14,0)</f>
        <v>0.9</v>
      </c>
      <c r="O14" s="64">
        <f>IF(N14&lt;=100%,N14*L14,L14)</f>
        <v>4.5000000000000005E-3</v>
      </c>
      <c r="P14" s="132">
        <f>(O14/D18)*100</f>
        <v>0.11250000000000003</v>
      </c>
      <c r="Q14" s="115" t="s">
        <v>410</v>
      </c>
    </row>
    <row r="15" spans="1:17" ht="13.5" customHeight="1" x14ac:dyDescent="0.2">
      <c r="A15" s="259" t="s">
        <v>8</v>
      </c>
      <c r="B15" s="259"/>
      <c r="C15" s="259"/>
      <c r="D15" s="259"/>
      <c r="E15" s="259"/>
      <c r="F15" s="259"/>
      <c r="G15" s="259"/>
      <c r="H15" s="259"/>
      <c r="I15" s="259"/>
      <c r="J15" s="259"/>
      <c r="K15" s="259"/>
      <c r="L15" s="259"/>
      <c r="M15" s="259"/>
      <c r="N15" s="259"/>
      <c r="O15" s="259"/>
      <c r="P15" s="128">
        <f>SUM(P11:P14)</f>
        <v>0.95625000000000004</v>
      </c>
      <c r="Q15" s="129"/>
    </row>
    <row r="17" spans="4:17" ht="36" x14ac:dyDescent="0.2">
      <c r="D17" s="205">
        <f>D11</f>
        <v>3.9999999999999994E-2</v>
      </c>
      <c r="E17" s="199"/>
      <c r="Q17" s="45" t="s">
        <v>220</v>
      </c>
    </row>
    <row r="18" spans="4:17" x14ac:dyDescent="0.2">
      <c r="D18" s="199">
        <f>+D17*100</f>
        <v>3.9999999999999996</v>
      </c>
      <c r="E18" s="199"/>
    </row>
    <row r="19" spans="4:17" x14ac:dyDescent="0.2">
      <c r="D19" s="199"/>
      <c r="E19" s="199"/>
    </row>
  </sheetData>
  <mergeCells count="26">
    <mergeCell ref="A8:L8"/>
    <mergeCell ref="N9:N10"/>
    <mergeCell ref="O9:O10"/>
    <mergeCell ref="M8:P8"/>
    <mergeCell ref="B9:B10"/>
    <mergeCell ref="A9:A10"/>
    <mergeCell ref="Q9:Q10"/>
    <mergeCell ref="C9:C10"/>
    <mergeCell ref="E9:E10"/>
    <mergeCell ref="F9:K9"/>
    <mergeCell ref="P9:P10"/>
    <mergeCell ref="L9:L10"/>
    <mergeCell ref="M9:M10"/>
    <mergeCell ref="D9:D10"/>
    <mergeCell ref="A1:D3"/>
    <mergeCell ref="A4:Q4"/>
    <mergeCell ref="A5:Q5"/>
    <mergeCell ref="A6:Q6"/>
    <mergeCell ref="A7:Q7"/>
    <mergeCell ref="E1:Q3"/>
    <mergeCell ref="A15:O15"/>
    <mergeCell ref="A11:A14"/>
    <mergeCell ref="B11:B14"/>
    <mergeCell ref="D11:D14"/>
    <mergeCell ref="C11:C14"/>
    <mergeCell ref="E11:E14"/>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A1:WXD23"/>
  <sheetViews>
    <sheetView showGridLines="0" zoomScale="80" zoomScaleNormal="80" zoomScalePageLayoutView="70" workbookViewId="0">
      <selection activeCell="M13" sqref="M13"/>
    </sheetView>
  </sheetViews>
  <sheetFormatPr baseColWidth="10" defaultColWidth="0" defaultRowHeight="12.75" x14ac:dyDescent="0.2"/>
  <cols>
    <col min="1" max="1" width="19.7109375" style="9" customWidth="1"/>
    <col min="2" max="2" width="19" style="9" customWidth="1"/>
    <col min="3" max="3" width="18" style="9" customWidth="1"/>
    <col min="4" max="4" width="10.42578125" style="9" customWidth="1"/>
    <col min="5" max="5" width="14.85546875" style="9" customWidth="1"/>
    <col min="6" max="6" width="19.5703125" style="76" customWidth="1"/>
    <col min="7" max="7" width="15.5703125" style="76" customWidth="1"/>
    <col min="8" max="8" width="12.5703125" style="76" customWidth="1"/>
    <col min="9" max="9" width="16.42578125" style="76" customWidth="1"/>
    <col min="10" max="10" width="14.42578125" style="76" customWidth="1"/>
    <col min="11" max="11" width="13.42578125" style="76" customWidth="1"/>
    <col min="12" max="12" width="11.42578125" style="76" customWidth="1"/>
    <col min="13" max="13" width="15" style="9" customWidth="1"/>
    <col min="14" max="14" width="13.42578125" style="76" customWidth="1"/>
    <col min="15" max="15" width="14.5703125" style="76" customWidth="1"/>
    <col min="16" max="16" width="12.28515625" style="76" customWidth="1"/>
    <col min="17" max="17" width="93.28515625" style="76" customWidth="1"/>
    <col min="18" max="18" width="23.42578125" style="9" customWidth="1"/>
    <col min="19" max="240" width="10.85546875" style="9" hidden="1"/>
    <col min="241" max="241" width="19.7109375" style="9" hidden="1"/>
    <col min="242" max="242" width="19.42578125" style="9" hidden="1"/>
    <col min="243" max="243" width="10.42578125" style="9" hidden="1"/>
    <col min="244" max="244" width="16.42578125" style="9" hidden="1"/>
    <col min="245" max="245" width="27.28515625" style="9" hidden="1"/>
    <col min="246" max="246" width="10.140625" style="9" hidden="1"/>
    <col min="247" max="247" width="18.140625" style="9" hidden="1"/>
    <col min="248" max="248" width="21" style="9" hidden="1"/>
    <col min="249" max="249" width="23.7109375" style="9" hidden="1"/>
    <col min="250" max="250" width="10.7109375" style="9" hidden="1"/>
    <col min="251" max="251" width="25.42578125" style="9" hidden="1"/>
    <col min="252" max="252" width="12.42578125" style="9" hidden="1"/>
    <col min="253" max="253" width="13.42578125" style="9" hidden="1"/>
    <col min="254" max="254" width="10.28515625" style="9" hidden="1"/>
    <col min="255" max="263" width="15.42578125" style="9" hidden="1"/>
    <col min="264" max="264" width="15.85546875" style="9" hidden="1"/>
    <col min="265" max="265" width="13.42578125" style="9" hidden="1"/>
    <col min="266" max="266" width="12.85546875" style="9" hidden="1"/>
    <col min="267" max="267" width="13.42578125" style="9" hidden="1"/>
    <col min="268" max="268" width="16" style="9" hidden="1"/>
    <col min="269" max="269" width="12.28515625" style="9" hidden="1"/>
    <col min="270" max="270" width="17.28515625" style="9" hidden="1"/>
    <col min="271" max="271" width="16.28515625" style="9" hidden="1"/>
    <col min="272" max="272" width="22.5703125" style="9" hidden="1"/>
    <col min="273" max="273" width="21.140625" style="9" hidden="1"/>
    <col min="274" max="274" width="23.42578125" style="9" hidden="1"/>
    <col min="275" max="496" width="10.85546875" style="9" hidden="1"/>
    <col min="497" max="497" width="19.7109375" style="9" hidden="1"/>
    <col min="498" max="498" width="19.42578125" style="9" hidden="1"/>
    <col min="499" max="499" width="10.42578125" style="9" hidden="1"/>
    <col min="500" max="500" width="16.42578125" style="9" hidden="1"/>
    <col min="501" max="501" width="27.28515625" style="9" hidden="1"/>
    <col min="502" max="502" width="10.140625" style="9" hidden="1"/>
    <col min="503" max="503" width="18.140625" style="9" hidden="1"/>
    <col min="504" max="504" width="21" style="9" hidden="1"/>
    <col min="505" max="505" width="23.7109375" style="9" hidden="1"/>
    <col min="506" max="506" width="10.7109375" style="9" hidden="1"/>
    <col min="507" max="507" width="25.42578125" style="9" hidden="1"/>
    <col min="508" max="508" width="12.42578125" style="9" hidden="1"/>
    <col min="509" max="509" width="13.42578125" style="9" hidden="1"/>
    <col min="510" max="510" width="10.28515625" style="9" hidden="1"/>
    <col min="511" max="519" width="15.42578125" style="9" hidden="1"/>
    <col min="520" max="520" width="15.85546875" style="9" hidden="1"/>
    <col min="521" max="521" width="13.42578125" style="9" hidden="1"/>
    <col min="522" max="522" width="12.85546875" style="9" hidden="1"/>
    <col min="523" max="523" width="13.42578125" style="9" hidden="1"/>
    <col min="524" max="524" width="16" style="9" hidden="1"/>
    <col min="525" max="525" width="12.28515625" style="9" hidden="1"/>
    <col min="526" max="526" width="17.28515625" style="9" hidden="1"/>
    <col min="527" max="527" width="16.28515625" style="9" hidden="1"/>
    <col min="528" max="528" width="22.5703125" style="9" hidden="1"/>
    <col min="529" max="529" width="21.140625" style="9" hidden="1"/>
    <col min="530" max="530" width="23.42578125" style="9" hidden="1"/>
    <col min="531" max="752" width="10.85546875" style="9" hidden="1"/>
    <col min="753" max="753" width="19.7109375" style="9" hidden="1"/>
    <col min="754" max="754" width="19.42578125" style="9" hidden="1"/>
    <col min="755" max="755" width="10.42578125" style="9" hidden="1"/>
    <col min="756" max="756" width="16.42578125" style="9" hidden="1"/>
    <col min="757" max="757" width="27.28515625" style="9" hidden="1"/>
    <col min="758" max="758" width="10.140625" style="9" hidden="1"/>
    <col min="759" max="759" width="18.140625" style="9" hidden="1"/>
    <col min="760" max="760" width="21" style="9" hidden="1"/>
    <col min="761" max="761" width="23.7109375" style="9" hidden="1"/>
    <col min="762" max="762" width="10.7109375" style="9" hidden="1"/>
    <col min="763" max="763" width="25.42578125" style="9" hidden="1"/>
    <col min="764" max="764" width="12.42578125" style="9" hidden="1"/>
    <col min="765" max="765" width="13.42578125" style="9" hidden="1"/>
    <col min="766" max="766" width="10.28515625" style="9" hidden="1"/>
    <col min="767" max="775" width="15.42578125" style="9" hidden="1"/>
    <col min="776" max="776" width="15.85546875" style="9" hidden="1"/>
    <col min="777" max="777" width="13.42578125" style="9" hidden="1"/>
    <col min="778" max="778" width="12.85546875" style="9" hidden="1"/>
    <col min="779" max="779" width="13.42578125" style="9" hidden="1"/>
    <col min="780" max="780" width="16" style="9" hidden="1"/>
    <col min="781" max="781" width="12.28515625" style="9" hidden="1"/>
    <col min="782" max="782" width="17.28515625" style="9" hidden="1"/>
    <col min="783" max="783" width="16.28515625" style="9" hidden="1"/>
    <col min="784" max="784" width="22.5703125" style="9" hidden="1"/>
    <col min="785" max="785" width="21.140625" style="9" hidden="1"/>
    <col min="786" max="786" width="23.42578125" style="9" hidden="1"/>
    <col min="787" max="1008" width="10.85546875" style="9" hidden="1"/>
    <col min="1009" max="1009" width="19.7109375" style="9" hidden="1"/>
    <col min="1010" max="1010" width="19.42578125" style="9" hidden="1"/>
    <col min="1011" max="1011" width="10.42578125" style="9" hidden="1"/>
    <col min="1012" max="1012" width="16.42578125" style="9" hidden="1"/>
    <col min="1013" max="1013" width="27.28515625" style="9" hidden="1"/>
    <col min="1014" max="1014" width="10.140625" style="9" hidden="1"/>
    <col min="1015" max="1015" width="18.140625" style="9" hidden="1"/>
    <col min="1016" max="1016" width="21" style="9" hidden="1"/>
    <col min="1017" max="1017" width="23.7109375" style="9" hidden="1"/>
    <col min="1018" max="1018" width="10.7109375" style="9" hidden="1"/>
    <col min="1019" max="1019" width="25.42578125" style="9" hidden="1"/>
    <col min="1020" max="1020" width="12.42578125" style="9" hidden="1"/>
    <col min="1021" max="1021" width="13.42578125" style="9" hidden="1"/>
    <col min="1022" max="1022" width="10.28515625" style="9" hidden="1"/>
    <col min="1023" max="1031" width="15.42578125" style="9" hidden="1"/>
    <col min="1032" max="1032" width="15.85546875" style="9" hidden="1"/>
    <col min="1033" max="1033" width="13.42578125" style="9" hidden="1"/>
    <col min="1034" max="1034" width="12.85546875" style="9" hidden="1"/>
    <col min="1035" max="1035" width="13.42578125" style="9" hidden="1"/>
    <col min="1036" max="1036" width="16" style="9" hidden="1"/>
    <col min="1037" max="1037" width="12.28515625" style="9" hidden="1"/>
    <col min="1038" max="1038" width="17.28515625" style="9" hidden="1"/>
    <col min="1039" max="1039" width="16.28515625" style="9" hidden="1"/>
    <col min="1040" max="1040" width="22.5703125" style="9" hidden="1"/>
    <col min="1041" max="1041" width="21.140625" style="9" hidden="1"/>
    <col min="1042" max="1042" width="23.42578125" style="9" hidden="1"/>
    <col min="1043" max="1264" width="10.85546875" style="9" hidden="1"/>
    <col min="1265" max="1265" width="19.7109375" style="9" hidden="1"/>
    <col min="1266" max="1266" width="19.42578125" style="9" hidden="1"/>
    <col min="1267" max="1267" width="10.42578125" style="9" hidden="1"/>
    <col min="1268" max="1268" width="16.42578125" style="9" hidden="1"/>
    <col min="1269" max="1269" width="27.28515625" style="9" hidden="1"/>
    <col min="1270" max="1270" width="10.140625" style="9" hidden="1"/>
    <col min="1271" max="1271" width="18.140625" style="9" hidden="1"/>
    <col min="1272" max="1272" width="21" style="9" hidden="1"/>
    <col min="1273" max="1273" width="23.7109375" style="9" hidden="1"/>
    <col min="1274" max="1274" width="10.7109375" style="9" hidden="1"/>
    <col min="1275" max="1275" width="25.42578125" style="9" hidden="1"/>
    <col min="1276" max="1276" width="12.42578125" style="9" hidden="1"/>
    <col min="1277" max="1277" width="13.42578125" style="9" hidden="1"/>
    <col min="1278" max="1278" width="10.28515625" style="9" hidden="1"/>
    <col min="1279" max="1287" width="15.42578125" style="9" hidden="1"/>
    <col min="1288" max="1288" width="15.85546875" style="9" hidden="1"/>
    <col min="1289" max="1289" width="13.42578125" style="9" hidden="1"/>
    <col min="1290" max="1290" width="12.85546875" style="9" hidden="1"/>
    <col min="1291" max="1291" width="13.42578125" style="9" hidden="1"/>
    <col min="1292" max="1292" width="16" style="9" hidden="1"/>
    <col min="1293" max="1293" width="12.28515625" style="9" hidden="1"/>
    <col min="1294" max="1294" width="17.28515625" style="9" hidden="1"/>
    <col min="1295" max="1295" width="16.28515625" style="9" hidden="1"/>
    <col min="1296" max="1296" width="22.5703125" style="9" hidden="1"/>
    <col min="1297" max="1297" width="21.140625" style="9" hidden="1"/>
    <col min="1298" max="1298" width="23.42578125" style="9" hidden="1"/>
    <col min="1299" max="1520" width="10.85546875" style="9" hidden="1"/>
    <col min="1521" max="1521" width="19.7109375" style="9" hidden="1"/>
    <col min="1522" max="1522" width="19.42578125" style="9" hidden="1"/>
    <col min="1523" max="1523" width="10.42578125" style="9" hidden="1"/>
    <col min="1524" max="1524" width="16.42578125" style="9" hidden="1"/>
    <col min="1525" max="1525" width="27.28515625" style="9" hidden="1"/>
    <col min="1526" max="1526" width="10.140625" style="9" hidden="1"/>
    <col min="1527" max="1527" width="18.140625" style="9" hidden="1"/>
    <col min="1528" max="1528" width="21" style="9" hidden="1"/>
    <col min="1529" max="1529" width="23.7109375" style="9" hidden="1"/>
    <col min="1530" max="1530" width="10.7109375" style="9" hidden="1"/>
    <col min="1531" max="1531" width="25.42578125" style="9" hidden="1"/>
    <col min="1532" max="1532" width="12.42578125" style="9" hidden="1"/>
    <col min="1533" max="1533" width="13.42578125" style="9" hidden="1"/>
    <col min="1534" max="1534" width="10.28515625" style="9" hidden="1"/>
    <col min="1535" max="1543" width="15.42578125" style="9" hidden="1"/>
    <col min="1544" max="1544" width="15.85546875" style="9" hidden="1"/>
    <col min="1545" max="1545" width="13.42578125" style="9" hidden="1"/>
    <col min="1546" max="1546" width="12.85546875" style="9" hidden="1"/>
    <col min="1547" max="1547" width="13.42578125" style="9" hidden="1"/>
    <col min="1548" max="1548" width="16" style="9" hidden="1"/>
    <col min="1549" max="1549" width="12.28515625" style="9" hidden="1"/>
    <col min="1550" max="1550" width="17.28515625" style="9" hidden="1"/>
    <col min="1551" max="1551" width="16.28515625" style="9" hidden="1"/>
    <col min="1552" max="1552" width="22.5703125" style="9" hidden="1"/>
    <col min="1553" max="1553" width="21.140625" style="9" hidden="1"/>
    <col min="1554" max="1554" width="23.42578125" style="9" hidden="1"/>
    <col min="1555" max="1776" width="10.85546875" style="9" hidden="1"/>
    <col min="1777" max="1777" width="19.7109375" style="9" hidden="1"/>
    <col min="1778" max="1778" width="19.42578125" style="9" hidden="1"/>
    <col min="1779" max="1779" width="10.42578125" style="9" hidden="1"/>
    <col min="1780" max="1780" width="16.42578125" style="9" hidden="1"/>
    <col min="1781" max="1781" width="27.28515625" style="9" hidden="1"/>
    <col min="1782" max="1782" width="10.140625" style="9" hidden="1"/>
    <col min="1783" max="1783" width="18.140625" style="9" hidden="1"/>
    <col min="1784" max="1784" width="21" style="9" hidden="1"/>
    <col min="1785" max="1785" width="23.7109375" style="9" hidden="1"/>
    <col min="1786" max="1786" width="10.7109375" style="9" hidden="1"/>
    <col min="1787" max="1787" width="25.42578125" style="9" hidden="1"/>
    <col min="1788" max="1788" width="12.42578125" style="9" hidden="1"/>
    <col min="1789" max="1789" width="13.42578125" style="9" hidden="1"/>
    <col min="1790" max="1790" width="10.28515625" style="9" hidden="1"/>
    <col min="1791" max="1799" width="15.42578125" style="9" hidden="1"/>
    <col min="1800" max="1800" width="15.85546875" style="9" hidden="1"/>
    <col min="1801" max="1801" width="13.42578125" style="9" hidden="1"/>
    <col min="1802" max="1802" width="12.85546875" style="9" hidden="1"/>
    <col min="1803" max="1803" width="13.42578125" style="9" hidden="1"/>
    <col min="1804" max="1804" width="16" style="9" hidden="1"/>
    <col min="1805" max="1805" width="12.28515625" style="9" hidden="1"/>
    <col min="1806" max="1806" width="17.28515625" style="9" hidden="1"/>
    <col min="1807" max="1807" width="16.28515625" style="9" hidden="1"/>
    <col min="1808" max="1808" width="22.5703125" style="9" hidden="1"/>
    <col min="1809" max="1809" width="21.140625" style="9" hidden="1"/>
    <col min="1810" max="1810" width="23.42578125" style="9" hidden="1"/>
    <col min="1811" max="2032" width="10.85546875" style="9" hidden="1"/>
    <col min="2033" max="2033" width="19.7109375" style="9" hidden="1"/>
    <col min="2034" max="2034" width="19.42578125" style="9" hidden="1"/>
    <col min="2035" max="2035" width="10.42578125" style="9" hidden="1"/>
    <col min="2036" max="2036" width="16.42578125" style="9" hidden="1"/>
    <col min="2037" max="2037" width="27.28515625" style="9" hidden="1"/>
    <col min="2038" max="2038" width="10.140625" style="9" hidden="1"/>
    <col min="2039" max="2039" width="18.140625" style="9" hidden="1"/>
    <col min="2040" max="2040" width="21" style="9" hidden="1"/>
    <col min="2041" max="2041" width="23.7109375" style="9" hidden="1"/>
    <col min="2042" max="2042" width="10.7109375" style="9" hidden="1"/>
    <col min="2043" max="2043" width="25.42578125" style="9" hidden="1"/>
    <col min="2044" max="2044" width="12.42578125" style="9" hidden="1"/>
    <col min="2045" max="2045" width="13.42578125" style="9" hidden="1"/>
    <col min="2046" max="2046" width="10.28515625" style="9" hidden="1"/>
    <col min="2047" max="2055" width="15.42578125" style="9" hidden="1"/>
    <col min="2056" max="2056" width="15.85546875" style="9" hidden="1"/>
    <col min="2057" max="2057" width="13.42578125" style="9" hidden="1"/>
    <col min="2058" max="2058" width="12.85546875" style="9" hidden="1"/>
    <col min="2059" max="2059" width="13.42578125" style="9" hidden="1"/>
    <col min="2060" max="2060" width="16" style="9" hidden="1"/>
    <col min="2061" max="2061" width="12.28515625" style="9" hidden="1"/>
    <col min="2062" max="2062" width="17.28515625" style="9" hidden="1"/>
    <col min="2063" max="2063" width="16.28515625" style="9" hidden="1"/>
    <col min="2064" max="2064" width="22.5703125" style="9" hidden="1"/>
    <col min="2065" max="2065" width="21.140625" style="9" hidden="1"/>
    <col min="2066" max="2066" width="23.42578125" style="9" hidden="1"/>
    <col min="2067" max="2288" width="10.85546875" style="9" hidden="1"/>
    <col min="2289" max="2289" width="19.7109375" style="9" hidden="1"/>
    <col min="2290" max="2290" width="19.42578125" style="9" hidden="1"/>
    <col min="2291" max="2291" width="10.42578125" style="9" hidden="1"/>
    <col min="2292" max="2292" width="16.42578125" style="9" hidden="1"/>
    <col min="2293" max="2293" width="27.28515625" style="9" hidden="1"/>
    <col min="2294" max="2294" width="10.140625" style="9" hidden="1"/>
    <col min="2295" max="2295" width="18.140625" style="9" hidden="1"/>
    <col min="2296" max="2296" width="21" style="9" hidden="1"/>
    <col min="2297" max="2297" width="23.7109375" style="9" hidden="1"/>
    <col min="2298" max="2298" width="10.7109375" style="9" hidden="1"/>
    <col min="2299" max="2299" width="25.42578125" style="9" hidden="1"/>
    <col min="2300" max="2300" width="12.42578125" style="9" hidden="1"/>
    <col min="2301" max="2301" width="13.42578125" style="9" hidden="1"/>
    <col min="2302" max="2302" width="10.28515625" style="9" hidden="1"/>
    <col min="2303" max="2311" width="15.42578125" style="9" hidden="1"/>
    <col min="2312" max="2312" width="15.85546875" style="9" hidden="1"/>
    <col min="2313" max="2313" width="13.42578125" style="9" hidden="1"/>
    <col min="2314" max="2314" width="12.85546875" style="9" hidden="1"/>
    <col min="2315" max="2315" width="13.42578125" style="9" hidden="1"/>
    <col min="2316" max="2316" width="16" style="9" hidden="1"/>
    <col min="2317" max="2317" width="12.28515625" style="9" hidden="1"/>
    <col min="2318" max="2318" width="17.28515625" style="9" hidden="1"/>
    <col min="2319" max="2319" width="16.28515625" style="9" hidden="1"/>
    <col min="2320" max="2320" width="22.5703125" style="9" hidden="1"/>
    <col min="2321" max="2321" width="21.140625" style="9" hidden="1"/>
    <col min="2322" max="2322" width="23.42578125" style="9" hidden="1"/>
    <col min="2323" max="2544" width="10.85546875" style="9" hidden="1"/>
    <col min="2545" max="2545" width="19.7109375" style="9" hidden="1"/>
    <col min="2546" max="2546" width="19.42578125" style="9" hidden="1"/>
    <col min="2547" max="2547" width="10.42578125" style="9" hidden="1"/>
    <col min="2548" max="2548" width="16.42578125" style="9" hidden="1"/>
    <col min="2549" max="2549" width="27.28515625" style="9" hidden="1"/>
    <col min="2550" max="2550" width="10.140625" style="9" hidden="1"/>
    <col min="2551" max="2551" width="18.140625" style="9" hidden="1"/>
    <col min="2552" max="2552" width="21" style="9" hidden="1"/>
    <col min="2553" max="2553" width="23.7109375" style="9" hidden="1"/>
    <col min="2554" max="2554" width="10.7109375" style="9" hidden="1"/>
    <col min="2555" max="2555" width="25.42578125" style="9" hidden="1"/>
    <col min="2556" max="2556" width="12.42578125" style="9" hidden="1"/>
    <col min="2557" max="2557" width="13.42578125" style="9" hidden="1"/>
    <col min="2558" max="2558" width="10.28515625" style="9" hidden="1"/>
    <col min="2559" max="2567" width="15.42578125" style="9" hidden="1"/>
    <col min="2568" max="2568" width="15.85546875" style="9" hidden="1"/>
    <col min="2569" max="2569" width="13.42578125" style="9" hidden="1"/>
    <col min="2570" max="2570" width="12.85546875" style="9" hidden="1"/>
    <col min="2571" max="2571" width="13.42578125" style="9" hidden="1"/>
    <col min="2572" max="2572" width="16" style="9" hidden="1"/>
    <col min="2573" max="2573" width="12.28515625" style="9" hidden="1"/>
    <col min="2574" max="2574" width="17.28515625" style="9" hidden="1"/>
    <col min="2575" max="2575" width="16.28515625" style="9" hidden="1"/>
    <col min="2576" max="2576" width="22.5703125" style="9" hidden="1"/>
    <col min="2577" max="2577" width="21.140625" style="9" hidden="1"/>
    <col min="2578" max="2578" width="23.42578125" style="9" hidden="1"/>
    <col min="2579" max="2800" width="10.85546875" style="9" hidden="1"/>
    <col min="2801" max="2801" width="19.7109375" style="9" hidden="1"/>
    <col min="2802" max="2802" width="19.42578125" style="9" hidden="1"/>
    <col min="2803" max="2803" width="10.42578125" style="9" hidden="1"/>
    <col min="2804" max="2804" width="16.42578125" style="9" hidden="1"/>
    <col min="2805" max="2805" width="27.28515625" style="9" hidden="1"/>
    <col min="2806" max="2806" width="10.140625" style="9" hidden="1"/>
    <col min="2807" max="2807" width="18.140625" style="9" hidden="1"/>
    <col min="2808" max="2808" width="21" style="9" hidden="1"/>
    <col min="2809" max="2809" width="23.7109375" style="9" hidden="1"/>
    <col min="2810" max="2810" width="10.7109375" style="9" hidden="1"/>
    <col min="2811" max="2811" width="25.42578125" style="9" hidden="1"/>
    <col min="2812" max="2812" width="12.42578125" style="9" hidden="1"/>
    <col min="2813" max="2813" width="13.42578125" style="9" hidden="1"/>
    <col min="2814" max="2814" width="10.28515625" style="9" hidden="1"/>
    <col min="2815" max="2823" width="15.42578125" style="9" hidden="1"/>
    <col min="2824" max="2824" width="15.85546875" style="9" hidden="1"/>
    <col min="2825" max="2825" width="13.42578125" style="9" hidden="1"/>
    <col min="2826" max="2826" width="12.85546875" style="9" hidden="1"/>
    <col min="2827" max="2827" width="13.42578125" style="9" hidden="1"/>
    <col min="2828" max="2828" width="16" style="9" hidden="1"/>
    <col min="2829" max="2829" width="12.28515625" style="9" hidden="1"/>
    <col min="2830" max="2830" width="17.28515625" style="9" hidden="1"/>
    <col min="2831" max="2831" width="16.28515625" style="9" hidden="1"/>
    <col min="2832" max="2832" width="22.5703125" style="9" hidden="1"/>
    <col min="2833" max="2833" width="21.140625" style="9" hidden="1"/>
    <col min="2834" max="2834" width="23.42578125" style="9" hidden="1"/>
    <col min="2835" max="3056" width="10.85546875" style="9" hidden="1"/>
    <col min="3057" max="3057" width="19.7109375" style="9" hidden="1"/>
    <col min="3058" max="3058" width="19.42578125" style="9" hidden="1"/>
    <col min="3059" max="3059" width="10.42578125" style="9" hidden="1"/>
    <col min="3060" max="3060" width="16.42578125" style="9" hidden="1"/>
    <col min="3061" max="3061" width="27.28515625" style="9" hidden="1"/>
    <col min="3062" max="3062" width="10.140625" style="9" hidden="1"/>
    <col min="3063" max="3063" width="18.140625" style="9" hidden="1"/>
    <col min="3064" max="3064" width="21" style="9" hidden="1"/>
    <col min="3065" max="3065" width="23.7109375" style="9" hidden="1"/>
    <col min="3066" max="3066" width="10.7109375" style="9" hidden="1"/>
    <col min="3067" max="3067" width="25.42578125" style="9" hidden="1"/>
    <col min="3068" max="3068" width="12.42578125" style="9" hidden="1"/>
    <col min="3069" max="3069" width="13.42578125" style="9" hidden="1"/>
    <col min="3070" max="3070" width="10.28515625" style="9" hidden="1"/>
    <col min="3071" max="3079" width="15.42578125" style="9" hidden="1"/>
    <col min="3080" max="3080" width="15.85546875" style="9" hidden="1"/>
    <col min="3081" max="3081" width="13.42578125" style="9" hidden="1"/>
    <col min="3082" max="3082" width="12.85546875" style="9" hidden="1"/>
    <col min="3083" max="3083" width="13.42578125" style="9" hidden="1"/>
    <col min="3084" max="3084" width="16" style="9" hidden="1"/>
    <col min="3085" max="3085" width="12.28515625" style="9" hidden="1"/>
    <col min="3086" max="3086" width="17.28515625" style="9" hidden="1"/>
    <col min="3087" max="3087" width="16.28515625" style="9" hidden="1"/>
    <col min="3088" max="3088" width="22.5703125" style="9" hidden="1"/>
    <col min="3089" max="3089" width="21.140625" style="9" hidden="1"/>
    <col min="3090" max="3090" width="23.42578125" style="9" hidden="1"/>
    <col min="3091" max="3312" width="10.85546875" style="9" hidden="1"/>
    <col min="3313" max="3313" width="19.7109375" style="9" hidden="1"/>
    <col min="3314" max="3314" width="19.42578125" style="9" hidden="1"/>
    <col min="3315" max="3315" width="10.42578125" style="9" hidden="1"/>
    <col min="3316" max="3316" width="16.42578125" style="9" hidden="1"/>
    <col min="3317" max="3317" width="27.28515625" style="9" hidden="1"/>
    <col min="3318" max="3318" width="10.140625" style="9" hidden="1"/>
    <col min="3319" max="3319" width="18.140625" style="9" hidden="1"/>
    <col min="3320" max="3320" width="21" style="9" hidden="1"/>
    <col min="3321" max="3321" width="23.7109375" style="9" hidden="1"/>
    <col min="3322" max="3322" width="10.7109375" style="9" hidden="1"/>
    <col min="3323" max="3323" width="25.42578125" style="9" hidden="1"/>
    <col min="3324" max="3324" width="12.42578125" style="9" hidden="1"/>
    <col min="3325" max="3325" width="13.42578125" style="9" hidden="1"/>
    <col min="3326" max="3326" width="10.28515625" style="9" hidden="1"/>
    <col min="3327" max="3335" width="15.42578125" style="9" hidden="1"/>
    <col min="3336" max="3336" width="15.85546875" style="9" hidden="1"/>
    <col min="3337" max="3337" width="13.42578125" style="9" hidden="1"/>
    <col min="3338" max="3338" width="12.85546875" style="9" hidden="1"/>
    <col min="3339" max="3339" width="13.42578125" style="9" hidden="1"/>
    <col min="3340" max="3340" width="16" style="9" hidden="1"/>
    <col min="3341" max="3341" width="12.28515625" style="9" hidden="1"/>
    <col min="3342" max="3342" width="17.28515625" style="9" hidden="1"/>
    <col min="3343" max="3343" width="16.28515625" style="9" hidden="1"/>
    <col min="3344" max="3344" width="22.5703125" style="9" hidden="1"/>
    <col min="3345" max="3345" width="21.140625" style="9" hidden="1"/>
    <col min="3346" max="3346" width="23.42578125" style="9" hidden="1"/>
    <col min="3347" max="3568" width="10.85546875" style="9" hidden="1"/>
    <col min="3569" max="3569" width="19.7109375" style="9" hidden="1"/>
    <col min="3570" max="3570" width="19.42578125" style="9" hidden="1"/>
    <col min="3571" max="3571" width="10.42578125" style="9" hidden="1"/>
    <col min="3572" max="3572" width="16.42578125" style="9" hidden="1"/>
    <col min="3573" max="3573" width="27.28515625" style="9" hidden="1"/>
    <col min="3574" max="3574" width="10.140625" style="9" hidden="1"/>
    <col min="3575" max="3575" width="18.140625" style="9" hidden="1"/>
    <col min="3576" max="3576" width="21" style="9" hidden="1"/>
    <col min="3577" max="3577" width="23.7109375" style="9" hidden="1"/>
    <col min="3578" max="3578" width="10.7109375" style="9" hidden="1"/>
    <col min="3579" max="3579" width="25.42578125" style="9" hidden="1"/>
    <col min="3580" max="3580" width="12.42578125" style="9" hidden="1"/>
    <col min="3581" max="3581" width="13.42578125" style="9" hidden="1"/>
    <col min="3582" max="3582" width="10.28515625" style="9" hidden="1"/>
    <col min="3583" max="3591" width="15.42578125" style="9" hidden="1"/>
    <col min="3592" max="3592" width="15.85546875" style="9" hidden="1"/>
    <col min="3593" max="3593" width="13.42578125" style="9" hidden="1"/>
    <col min="3594" max="3594" width="12.85546875" style="9" hidden="1"/>
    <col min="3595" max="3595" width="13.42578125" style="9" hidden="1"/>
    <col min="3596" max="3596" width="16" style="9" hidden="1"/>
    <col min="3597" max="3597" width="12.28515625" style="9" hidden="1"/>
    <col min="3598" max="3598" width="17.28515625" style="9" hidden="1"/>
    <col min="3599" max="3599" width="16.28515625" style="9" hidden="1"/>
    <col min="3600" max="3600" width="22.5703125" style="9" hidden="1"/>
    <col min="3601" max="3601" width="21.140625" style="9" hidden="1"/>
    <col min="3602" max="3602" width="23.42578125" style="9" hidden="1"/>
    <col min="3603" max="3824" width="10.85546875" style="9" hidden="1"/>
    <col min="3825" max="3825" width="19.7109375" style="9" hidden="1"/>
    <col min="3826" max="3826" width="19.42578125" style="9" hidden="1"/>
    <col min="3827" max="3827" width="10.42578125" style="9" hidden="1"/>
    <col min="3828" max="3828" width="16.42578125" style="9" hidden="1"/>
    <col min="3829" max="3829" width="27.28515625" style="9" hidden="1"/>
    <col min="3830" max="3830" width="10.140625" style="9" hidden="1"/>
    <col min="3831" max="3831" width="18.140625" style="9" hidden="1"/>
    <col min="3832" max="3832" width="21" style="9" hidden="1"/>
    <col min="3833" max="3833" width="23.7109375" style="9" hidden="1"/>
    <col min="3834" max="3834" width="10.7109375" style="9" hidden="1"/>
    <col min="3835" max="3835" width="25.42578125" style="9" hidden="1"/>
    <col min="3836" max="3836" width="12.42578125" style="9" hidden="1"/>
    <col min="3837" max="3837" width="13.42578125" style="9" hidden="1"/>
    <col min="3838" max="3838" width="10.28515625" style="9" hidden="1"/>
    <col min="3839" max="3847" width="15.42578125" style="9" hidden="1"/>
    <col min="3848" max="3848" width="15.85546875" style="9" hidden="1"/>
    <col min="3849" max="3849" width="13.42578125" style="9" hidden="1"/>
    <col min="3850" max="3850" width="12.85546875" style="9" hidden="1"/>
    <col min="3851" max="3851" width="13.42578125" style="9" hidden="1"/>
    <col min="3852" max="3852" width="16" style="9" hidden="1"/>
    <col min="3853" max="3853" width="12.28515625" style="9" hidden="1"/>
    <col min="3854" max="3854" width="17.28515625" style="9" hidden="1"/>
    <col min="3855" max="3855" width="16.28515625" style="9" hidden="1"/>
    <col min="3856" max="3856" width="22.5703125" style="9" hidden="1"/>
    <col min="3857" max="3857" width="21.140625" style="9" hidden="1"/>
    <col min="3858" max="3858" width="23.42578125" style="9" hidden="1"/>
    <col min="3859" max="4080" width="10.85546875" style="9" hidden="1"/>
    <col min="4081" max="4081" width="19.7109375" style="9" hidden="1"/>
    <col min="4082" max="4082" width="19.42578125" style="9" hidden="1"/>
    <col min="4083" max="4083" width="10.42578125" style="9" hidden="1"/>
    <col min="4084" max="4084" width="16.42578125" style="9" hidden="1"/>
    <col min="4085" max="4085" width="27.28515625" style="9" hidden="1"/>
    <col min="4086" max="4086" width="10.140625" style="9" hidden="1"/>
    <col min="4087" max="4087" width="18.140625" style="9" hidden="1"/>
    <col min="4088" max="4088" width="21" style="9" hidden="1"/>
    <col min="4089" max="4089" width="23.7109375" style="9" hidden="1"/>
    <col min="4090" max="4090" width="10.7109375" style="9" hidden="1"/>
    <col min="4091" max="4091" width="25.42578125" style="9" hidden="1"/>
    <col min="4092" max="4092" width="12.42578125" style="9" hidden="1"/>
    <col min="4093" max="4093" width="13.42578125" style="9" hidden="1"/>
    <col min="4094" max="4094" width="10.28515625" style="9" hidden="1"/>
    <col min="4095" max="4103" width="15.42578125" style="9" hidden="1"/>
    <col min="4104" max="4104" width="15.85546875" style="9" hidden="1"/>
    <col min="4105" max="4105" width="13.42578125" style="9" hidden="1"/>
    <col min="4106" max="4106" width="12.85546875" style="9" hidden="1"/>
    <col min="4107" max="4107" width="13.42578125" style="9" hidden="1"/>
    <col min="4108" max="4108" width="16" style="9" hidden="1"/>
    <col min="4109" max="4109" width="12.28515625" style="9" hidden="1"/>
    <col min="4110" max="4110" width="17.28515625" style="9" hidden="1"/>
    <col min="4111" max="4111" width="16.28515625" style="9" hidden="1"/>
    <col min="4112" max="4112" width="22.5703125" style="9" hidden="1"/>
    <col min="4113" max="4113" width="21.140625" style="9" hidden="1"/>
    <col min="4114" max="4114" width="23.42578125" style="9" hidden="1"/>
    <col min="4115" max="4336" width="10.85546875" style="9" hidden="1"/>
    <col min="4337" max="4337" width="19.7109375" style="9" hidden="1"/>
    <col min="4338" max="4338" width="19.42578125" style="9" hidden="1"/>
    <col min="4339" max="4339" width="10.42578125" style="9" hidden="1"/>
    <col min="4340" max="4340" width="16.42578125" style="9" hidden="1"/>
    <col min="4341" max="4341" width="27.28515625" style="9" hidden="1"/>
    <col min="4342" max="4342" width="10.140625" style="9" hidden="1"/>
    <col min="4343" max="4343" width="18.140625" style="9" hidden="1"/>
    <col min="4344" max="4344" width="21" style="9" hidden="1"/>
    <col min="4345" max="4345" width="23.7109375" style="9" hidden="1"/>
    <col min="4346" max="4346" width="10.7109375" style="9" hidden="1"/>
    <col min="4347" max="4347" width="25.42578125" style="9" hidden="1"/>
    <col min="4348" max="4348" width="12.42578125" style="9" hidden="1"/>
    <col min="4349" max="4349" width="13.42578125" style="9" hidden="1"/>
    <col min="4350" max="4350" width="10.28515625" style="9" hidden="1"/>
    <col min="4351" max="4359" width="15.42578125" style="9" hidden="1"/>
    <col min="4360" max="4360" width="15.85546875" style="9" hidden="1"/>
    <col min="4361" max="4361" width="13.42578125" style="9" hidden="1"/>
    <col min="4362" max="4362" width="12.85546875" style="9" hidden="1"/>
    <col min="4363" max="4363" width="13.42578125" style="9" hidden="1"/>
    <col min="4364" max="4364" width="16" style="9" hidden="1"/>
    <col min="4365" max="4365" width="12.28515625" style="9" hidden="1"/>
    <col min="4366" max="4366" width="17.28515625" style="9" hidden="1"/>
    <col min="4367" max="4367" width="16.28515625" style="9" hidden="1"/>
    <col min="4368" max="4368" width="22.5703125" style="9" hidden="1"/>
    <col min="4369" max="4369" width="21.140625" style="9" hidden="1"/>
    <col min="4370" max="4370" width="23.42578125" style="9" hidden="1"/>
    <col min="4371" max="4592" width="10.85546875" style="9" hidden="1"/>
    <col min="4593" max="4593" width="19.7109375" style="9" hidden="1"/>
    <col min="4594" max="4594" width="19.42578125" style="9" hidden="1"/>
    <col min="4595" max="4595" width="10.42578125" style="9" hidden="1"/>
    <col min="4596" max="4596" width="16.42578125" style="9" hidden="1"/>
    <col min="4597" max="4597" width="27.28515625" style="9" hidden="1"/>
    <col min="4598" max="4598" width="10.140625" style="9" hidden="1"/>
    <col min="4599" max="4599" width="18.140625" style="9" hidden="1"/>
    <col min="4600" max="4600" width="21" style="9" hidden="1"/>
    <col min="4601" max="4601" width="23.7109375" style="9" hidden="1"/>
    <col min="4602" max="4602" width="10.7109375" style="9" hidden="1"/>
    <col min="4603" max="4603" width="25.42578125" style="9" hidden="1"/>
    <col min="4604" max="4604" width="12.42578125" style="9" hidden="1"/>
    <col min="4605" max="4605" width="13.42578125" style="9" hidden="1"/>
    <col min="4606" max="4606" width="10.28515625" style="9" hidden="1"/>
    <col min="4607" max="4615" width="15.42578125" style="9" hidden="1"/>
    <col min="4616" max="4616" width="15.85546875" style="9" hidden="1"/>
    <col min="4617" max="4617" width="13.42578125" style="9" hidden="1"/>
    <col min="4618" max="4618" width="12.85546875" style="9" hidden="1"/>
    <col min="4619" max="4619" width="13.42578125" style="9" hidden="1"/>
    <col min="4620" max="4620" width="16" style="9" hidden="1"/>
    <col min="4621" max="4621" width="12.28515625" style="9" hidden="1"/>
    <col min="4622" max="4622" width="17.28515625" style="9" hidden="1"/>
    <col min="4623" max="4623" width="16.28515625" style="9" hidden="1"/>
    <col min="4624" max="4624" width="22.5703125" style="9" hidden="1"/>
    <col min="4625" max="4625" width="21.140625" style="9" hidden="1"/>
    <col min="4626" max="4626" width="23.42578125" style="9" hidden="1"/>
    <col min="4627" max="4848" width="10.85546875" style="9" hidden="1"/>
    <col min="4849" max="4849" width="19.7109375" style="9" hidden="1"/>
    <col min="4850" max="4850" width="19.42578125" style="9" hidden="1"/>
    <col min="4851" max="4851" width="10.42578125" style="9" hidden="1"/>
    <col min="4852" max="4852" width="16.42578125" style="9" hidden="1"/>
    <col min="4853" max="4853" width="27.28515625" style="9" hidden="1"/>
    <col min="4854" max="4854" width="10.140625" style="9" hidden="1"/>
    <col min="4855" max="4855" width="18.140625" style="9" hidden="1"/>
    <col min="4856" max="4856" width="21" style="9" hidden="1"/>
    <col min="4857" max="4857" width="23.7109375" style="9" hidden="1"/>
    <col min="4858" max="4858" width="10.7109375" style="9" hidden="1"/>
    <col min="4859" max="4859" width="25.42578125" style="9" hidden="1"/>
    <col min="4860" max="4860" width="12.42578125" style="9" hidden="1"/>
    <col min="4861" max="4861" width="13.42578125" style="9" hidden="1"/>
    <col min="4862" max="4862" width="10.28515625" style="9" hidden="1"/>
    <col min="4863" max="4871" width="15.42578125" style="9" hidden="1"/>
    <col min="4872" max="4872" width="15.85546875" style="9" hidden="1"/>
    <col min="4873" max="4873" width="13.42578125" style="9" hidden="1"/>
    <col min="4874" max="4874" width="12.85546875" style="9" hidden="1"/>
    <col min="4875" max="4875" width="13.42578125" style="9" hidden="1"/>
    <col min="4876" max="4876" width="16" style="9" hidden="1"/>
    <col min="4877" max="4877" width="12.28515625" style="9" hidden="1"/>
    <col min="4878" max="4878" width="17.28515625" style="9" hidden="1"/>
    <col min="4879" max="4879" width="16.28515625" style="9" hidden="1"/>
    <col min="4880" max="4880" width="22.5703125" style="9" hidden="1"/>
    <col min="4881" max="4881" width="21.140625" style="9" hidden="1"/>
    <col min="4882" max="4882" width="23.42578125" style="9" hidden="1"/>
    <col min="4883" max="5104" width="10.85546875" style="9" hidden="1"/>
    <col min="5105" max="5105" width="19.7109375" style="9" hidden="1"/>
    <col min="5106" max="5106" width="19.42578125" style="9" hidden="1"/>
    <col min="5107" max="5107" width="10.42578125" style="9" hidden="1"/>
    <col min="5108" max="5108" width="16.42578125" style="9" hidden="1"/>
    <col min="5109" max="5109" width="27.28515625" style="9" hidden="1"/>
    <col min="5110" max="5110" width="10.140625" style="9" hidden="1"/>
    <col min="5111" max="5111" width="18.140625" style="9" hidden="1"/>
    <col min="5112" max="5112" width="21" style="9" hidden="1"/>
    <col min="5113" max="5113" width="23.7109375" style="9" hidden="1"/>
    <col min="5114" max="5114" width="10.7109375" style="9" hidden="1"/>
    <col min="5115" max="5115" width="25.42578125" style="9" hidden="1"/>
    <col min="5116" max="5116" width="12.42578125" style="9" hidden="1"/>
    <col min="5117" max="5117" width="13.42578125" style="9" hidden="1"/>
    <col min="5118" max="5118" width="10.28515625" style="9" hidden="1"/>
    <col min="5119" max="5127" width="15.42578125" style="9" hidden="1"/>
    <col min="5128" max="5128" width="15.85546875" style="9" hidden="1"/>
    <col min="5129" max="5129" width="13.42578125" style="9" hidden="1"/>
    <col min="5130" max="5130" width="12.85546875" style="9" hidden="1"/>
    <col min="5131" max="5131" width="13.42578125" style="9" hidden="1"/>
    <col min="5132" max="5132" width="16" style="9" hidden="1"/>
    <col min="5133" max="5133" width="12.28515625" style="9" hidden="1"/>
    <col min="5134" max="5134" width="17.28515625" style="9" hidden="1"/>
    <col min="5135" max="5135" width="16.28515625" style="9" hidden="1"/>
    <col min="5136" max="5136" width="22.5703125" style="9" hidden="1"/>
    <col min="5137" max="5137" width="21.140625" style="9" hidden="1"/>
    <col min="5138" max="5138" width="23.42578125" style="9" hidden="1"/>
    <col min="5139" max="5360" width="10.85546875" style="9" hidden="1"/>
    <col min="5361" max="5361" width="19.7109375" style="9" hidden="1"/>
    <col min="5362" max="5362" width="19.42578125" style="9" hidden="1"/>
    <col min="5363" max="5363" width="10.42578125" style="9" hidden="1"/>
    <col min="5364" max="5364" width="16.42578125" style="9" hidden="1"/>
    <col min="5365" max="5365" width="27.28515625" style="9" hidden="1"/>
    <col min="5366" max="5366" width="10.140625" style="9" hidden="1"/>
    <col min="5367" max="5367" width="18.140625" style="9" hidden="1"/>
    <col min="5368" max="5368" width="21" style="9" hidden="1"/>
    <col min="5369" max="5369" width="23.7109375" style="9" hidden="1"/>
    <col min="5370" max="5370" width="10.7109375" style="9" hidden="1"/>
    <col min="5371" max="5371" width="25.42578125" style="9" hidden="1"/>
    <col min="5372" max="5372" width="12.42578125" style="9" hidden="1"/>
    <col min="5373" max="5373" width="13.42578125" style="9" hidden="1"/>
    <col min="5374" max="5374" width="10.28515625" style="9" hidden="1"/>
    <col min="5375" max="5383" width="15.42578125" style="9" hidden="1"/>
    <col min="5384" max="5384" width="15.85546875" style="9" hidden="1"/>
    <col min="5385" max="5385" width="13.42578125" style="9" hidden="1"/>
    <col min="5386" max="5386" width="12.85546875" style="9" hidden="1"/>
    <col min="5387" max="5387" width="13.42578125" style="9" hidden="1"/>
    <col min="5388" max="5388" width="16" style="9" hidden="1"/>
    <col min="5389" max="5389" width="12.28515625" style="9" hidden="1"/>
    <col min="5390" max="5390" width="17.28515625" style="9" hidden="1"/>
    <col min="5391" max="5391" width="16.28515625" style="9" hidden="1"/>
    <col min="5392" max="5392" width="22.5703125" style="9" hidden="1"/>
    <col min="5393" max="5393" width="21.140625" style="9" hidden="1"/>
    <col min="5394" max="5394" width="23.42578125" style="9" hidden="1"/>
    <col min="5395" max="5616" width="10.85546875" style="9" hidden="1"/>
    <col min="5617" max="5617" width="19.7109375" style="9" hidden="1"/>
    <col min="5618" max="5618" width="19.42578125" style="9" hidden="1"/>
    <col min="5619" max="5619" width="10.42578125" style="9" hidden="1"/>
    <col min="5620" max="5620" width="16.42578125" style="9" hidden="1"/>
    <col min="5621" max="5621" width="27.28515625" style="9" hidden="1"/>
    <col min="5622" max="5622" width="10.140625" style="9" hidden="1"/>
    <col min="5623" max="5623" width="18.140625" style="9" hidden="1"/>
    <col min="5624" max="5624" width="21" style="9" hidden="1"/>
    <col min="5625" max="5625" width="23.7109375" style="9" hidden="1"/>
    <col min="5626" max="5626" width="10.7109375" style="9" hidden="1"/>
    <col min="5627" max="5627" width="25.42578125" style="9" hidden="1"/>
    <col min="5628" max="5628" width="12.42578125" style="9" hidden="1"/>
    <col min="5629" max="5629" width="13.42578125" style="9" hidden="1"/>
    <col min="5630" max="5630" width="10.28515625" style="9" hidden="1"/>
    <col min="5631" max="5639" width="15.42578125" style="9" hidden="1"/>
    <col min="5640" max="5640" width="15.85546875" style="9" hidden="1"/>
    <col min="5641" max="5641" width="13.42578125" style="9" hidden="1"/>
    <col min="5642" max="5642" width="12.85546875" style="9" hidden="1"/>
    <col min="5643" max="5643" width="13.42578125" style="9" hidden="1"/>
    <col min="5644" max="5644" width="16" style="9" hidden="1"/>
    <col min="5645" max="5645" width="12.28515625" style="9" hidden="1"/>
    <col min="5646" max="5646" width="17.28515625" style="9" hidden="1"/>
    <col min="5647" max="5647" width="16.28515625" style="9" hidden="1"/>
    <col min="5648" max="5648" width="22.5703125" style="9" hidden="1"/>
    <col min="5649" max="5649" width="21.140625" style="9" hidden="1"/>
    <col min="5650" max="5650" width="23.42578125" style="9" hidden="1"/>
    <col min="5651" max="5872" width="10.85546875" style="9" hidden="1"/>
    <col min="5873" max="5873" width="19.7109375" style="9" hidden="1"/>
    <col min="5874" max="5874" width="19.42578125" style="9" hidden="1"/>
    <col min="5875" max="5875" width="10.42578125" style="9" hidden="1"/>
    <col min="5876" max="5876" width="16.42578125" style="9" hidden="1"/>
    <col min="5877" max="5877" width="27.28515625" style="9" hidden="1"/>
    <col min="5878" max="5878" width="10.140625" style="9" hidden="1"/>
    <col min="5879" max="5879" width="18.140625" style="9" hidden="1"/>
    <col min="5880" max="5880" width="21" style="9" hidden="1"/>
    <col min="5881" max="5881" width="23.7109375" style="9" hidden="1"/>
    <col min="5882" max="5882" width="10.7109375" style="9" hidden="1"/>
    <col min="5883" max="5883" width="25.42578125" style="9" hidden="1"/>
    <col min="5884" max="5884" width="12.42578125" style="9" hidden="1"/>
    <col min="5885" max="5885" width="13.42578125" style="9" hidden="1"/>
    <col min="5886" max="5886" width="10.28515625" style="9" hidden="1"/>
    <col min="5887" max="5895" width="15.42578125" style="9" hidden="1"/>
    <col min="5896" max="5896" width="15.85546875" style="9" hidden="1"/>
    <col min="5897" max="5897" width="13.42578125" style="9" hidden="1"/>
    <col min="5898" max="5898" width="12.85546875" style="9" hidden="1"/>
    <col min="5899" max="5899" width="13.42578125" style="9" hidden="1"/>
    <col min="5900" max="5900" width="16" style="9" hidden="1"/>
    <col min="5901" max="5901" width="12.28515625" style="9" hidden="1"/>
    <col min="5902" max="5902" width="17.28515625" style="9" hidden="1"/>
    <col min="5903" max="5903" width="16.28515625" style="9" hidden="1"/>
    <col min="5904" max="5904" width="22.5703125" style="9" hidden="1"/>
    <col min="5905" max="5905" width="21.140625" style="9" hidden="1"/>
    <col min="5906" max="5906" width="23.42578125" style="9" hidden="1"/>
    <col min="5907" max="6128" width="10.85546875" style="9" hidden="1"/>
    <col min="6129" max="6129" width="19.7109375" style="9" hidden="1"/>
    <col min="6130" max="6130" width="19.42578125" style="9" hidden="1"/>
    <col min="6131" max="6131" width="10.42578125" style="9" hidden="1"/>
    <col min="6132" max="6132" width="16.42578125" style="9" hidden="1"/>
    <col min="6133" max="6133" width="27.28515625" style="9" hidden="1"/>
    <col min="6134" max="6134" width="10.140625" style="9" hidden="1"/>
    <col min="6135" max="6135" width="18.140625" style="9" hidden="1"/>
    <col min="6136" max="6136" width="21" style="9" hidden="1"/>
    <col min="6137" max="6137" width="23.7109375" style="9" hidden="1"/>
    <col min="6138" max="6138" width="10.7109375" style="9" hidden="1"/>
    <col min="6139" max="6139" width="25.42578125" style="9" hidden="1"/>
    <col min="6140" max="6140" width="12.42578125" style="9" hidden="1"/>
    <col min="6141" max="6141" width="13.42578125" style="9" hidden="1"/>
    <col min="6142" max="6142" width="10.28515625" style="9" hidden="1"/>
    <col min="6143" max="6151" width="15.42578125" style="9" hidden="1"/>
    <col min="6152" max="6152" width="15.85546875" style="9" hidden="1"/>
    <col min="6153" max="6153" width="13.42578125" style="9" hidden="1"/>
    <col min="6154" max="6154" width="12.85546875" style="9" hidden="1"/>
    <col min="6155" max="6155" width="13.42578125" style="9" hidden="1"/>
    <col min="6156" max="6156" width="16" style="9" hidden="1"/>
    <col min="6157" max="6157" width="12.28515625" style="9" hidden="1"/>
    <col min="6158" max="6158" width="17.28515625" style="9" hidden="1"/>
    <col min="6159" max="6159" width="16.28515625" style="9" hidden="1"/>
    <col min="6160" max="6160" width="22.5703125" style="9" hidden="1"/>
    <col min="6161" max="6161" width="21.140625" style="9" hidden="1"/>
    <col min="6162" max="6162" width="23.42578125" style="9" hidden="1"/>
    <col min="6163" max="6384" width="10.85546875" style="9" hidden="1"/>
    <col min="6385" max="6385" width="19.7109375" style="9" hidden="1"/>
    <col min="6386" max="6386" width="19.42578125" style="9" hidden="1"/>
    <col min="6387" max="6387" width="10.42578125" style="9" hidden="1"/>
    <col min="6388" max="6388" width="16.42578125" style="9" hidden="1"/>
    <col min="6389" max="6389" width="27.28515625" style="9" hidden="1"/>
    <col min="6390" max="6390" width="10.140625" style="9" hidden="1"/>
    <col min="6391" max="6391" width="18.140625" style="9" hidden="1"/>
    <col min="6392" max="6392" width="21" style="9" hidden="1"/>
    <col min="6393" max="6393" width="23.7109375" style="9" hidden="1"/>
    <col min="6394" max="6394" width="10.7109375" style="9" hidden="1"/>
    <col min="6395" max="6395" width="25.42578125" style="9" hidden="1"/>
    <col min="6396" max="6396" width="12.42578125" style="9" hidden="1"/>
    <col min="6397" max="6397" width="13.42578125" style="9" hidden="1"/>
    <col min="6398" max="6398" width="10.28515625" style="9" hidden="1"/>
    <col min="6399" max="6407" width="15.42578125" style="9" hidden="1"/>
    <col min="6408" max="6408" width="15.85546875" style="9" hidden="1"/>
    <col min="6409" max="6409" width="13.42578125" style="9" hidden="1"/>
    <col min="6410" max="6410" width="12.85546875" style="9" hidden="1"/>
    <col min="6411" max="6411" width="13.42578125" style="9" hidden="1"/>
    <col min="6412" max="6412" width="16" style="9" hidden="1"/>
    <col min="6413" max="6413" width="12.28515625" style="9" hidden="1"/>
    <col min="6414" max="6414" width="17.28515625" style="9" hidden="1"/>
    <col min="6415" max="6415" width="16.28515625" style="9" hidden="1"/>
    <col min="6416" max="6416" width="22.5703125" style="9" hidden="1"/>
    <col min="6417" max="6417" width="21.140625" style="9" hidden="1"/>
    <col min="6418" max="6418" width="23.42578125" style="9" hidden="1"/>
    <col min="6419" max="6640" width="10.85546875" style="9" hidden="1"/>
    <col min="6641" max="6641" width="19.7109375" style="9" hidden="1"/>
    <col min="6642" max="6642" width="19.42578125" style="9" hidden="1"/>
    <col min="6643" max="6643" width="10.42578125" style="9" hidden="1"/>
    <col min="6644" max="6644" width="16.42578125" style="9" hidden="1"/>
    <col min="6645" max="6645" width="27.28515625" style="9" hidden="1"/>
    <col min="6646" max="6646" width="10.140625" style="9" hidden="1"/>
    <col min="6647" max="6647" width="18.140625" style="9" hidden="1"/>
    <col min="6648" max="6648" width="21" style="9" hidden="1"/>
    <col min="6649" max="6649" width="23.7109375" style="9" hidden="1"/>
    <col min="6650" max="6650" width="10.7109375" style="9" hidden="1"/>
    <col min="6651" max="6651" width="25.42578125" style="9" hidden="1"/>
    <col min="6652" max="6652" width="12.42578125" style="9" hidden="1"/>
    <col min="6653" max="6653" width="13.42578125" style="9" hidden="1"/>
    <col min="6654" max="6654" width="10.28515625" style="9" hidden="1"/>
    <col min="6655" max="6663" width="15.42578125" style="9" hidden="1"/>
    <col min="6664" max="6664" width="15.85546875" style="9" hidden="1"/>
    <col min="6665" max="6665" width="13.42578125" style="9" hidden="1"/>
    <col min="6666" max="6666" width="12.85546875" style="9" hidden="1"/>
    <col min="6667" max="6667" width="13.42578125" style="9" hidden="1"/>
    <col min="6668" max="6668" width="16" style="9" hidden="1"/>
    <col min="6669" max="6669" width="12.28515625" style="9" hidden="1"/>
    <col min="6670" max="6670" width="17.28515625" style="9" hidden="1"/>
    <col min="6671" max="6671" width="16.28515625" style="9" hidden="1"/>
    <col min="6672" max="6672" width="22.5703125" style="9" hidden="1"/>
    <col min="6673" max="6673" width="21.140625" style="9" hidden="1"/>
    <col min="6674" max="6674" width="23.42578125" style="9" hidden="1"/>
    <col min="6675" max="6896" width="10.85546875" style="9" hidden="1"/>
    <col min="6897" max="6897" width="19.7109375" style="9" hidden="1"/>
    <col min="6898" max="6898" width="19.42578125" style="9" hidden="1"/>
    <col min="6899" max="6899" width="10.42578125" style="9" hidden="1"/>
    <col min="6900" max="6900" width="16.42578125" style="9" hidden="1"/>
    <col min="6901" max="6901" width="27.28515625" style="9" hidden="1"/>
    <col min="6902" max="6902" width="10.140625" style="9" hidden="1"/>
    <col min="6903" max="6903" width="18.140625" style="9" hidden="1"/>
    <col min="6904" max="6904" width="21" style="9" hidden="1"/>
    <col min="6905" max="6905" width="23.7109375" style="9" hidden="1"/>
    <col min="6906" max="6906" width="10.7109375" style="9" hidden="1"/>
    <col min="6907" max="6907" width="25.42578125" style="9" hidden="1"/>
    <col min="6908" max="6908" width="12.42578125" style="9" hidden="1"/>
    <col min="6909" max="6909" width="13.42578125" style="9" hidden="1"/>
    <col min="6910" max="6910" width="10.28515625" style="9" hidden="1"/>
    <col min="6911" max="6919" width="15.42578125" style="9" hidden="1"/>
    <col min="6920" max="6920" width="15.85546875" style="9" hidden="1"/>
    <col min="6921" max="6921" width="13.42578125" style="9" hidden="1"/>
    <col min="6922" max="6922" width="12.85546875" style="9" hidden="1"/>
    <col min="6923" max="6923" width="13.42578125" style="9" hidden="1"/>
    <col min="6924" max="6924" width="16" style="9" hidden="1"/>
    <col min="6925" max="6925" width="12.28515625" style="9" hidden="1"/>
    <col min="6926" max="6926" width="17.28515625" style="9" hidden="1"/>
    <col min="6927" max="6927" width="16.28515625" style="9" hidden="1"/>
    <col min="6928" max="6928" width="22.5703125" style="9" hidden="1"/>
    <col min="6929" max="6929" width="21.140625" style="9" hidden="1"/>
    <col min="6930" max="6930" width="23.42578125" style="9" hidden="1"/>
    <col min="6931" max="7152" width="10.85546875" style="9" hidden="1"/>
    <col min="7153" max="7153" width="19.7109375" style="9" hidden="1"/>
    <col min="7154" max="7154" width="19.42578125" style="9" hidden="1"/>
    <col min="7155" max="7155" width="10.42578125" style="9" hidden="1"/>
    <col min="7156" max="7156" width="16.42578125" style="9" hidden="1"/>
    <col min="7157" max="7157" width="27.28515625" style="9" hidden="1"/>
    <col min="7158" max="7158" width="10.140625" style="9" hidden="1"/>
    <col min="7159" max="7159" width="18.140625" style="9" hidden="1"/>
    <col min="7160" max="7160" width="21" style="9" hidden="1"/>
    <col min="7161" max="7161" width="23.7109375" style="9" hidden="1"/>
    <col min="7162" max="7162" width="10.7109375" style="9" hidden="1"/>
    <col min="7163" max="7163" width="25.42578125" style="9" hidden="1"/>
    <col min="7164" max="7164" width="12.42578125" style="9" hidden="1"/>
    <col min="7165" max="7165" width="13.42578125" style="9" hidden="1"/>
    <col min="7166" max="7166" width="10.28515625" style="9" hidden="1"/>
    <col min="7167" max="7175" width="15.42578125" style="9" hidden="1"/>
    <col min="7176" max="7176" width="15.85546875" style="9" hidden="1"/>
    <col min="7177" max="7177" width="13.42578125" style="9" hidden="1"/>
    <col min="7178" max="7178" width="12.85546875" style="9" hidden="1"/>
    <col min="7179" max="7179" width="13.42578125" style="9" hidden="1"/>
    <col min="7180" max="7180" width="16" style="9" hidden="1"/>
    <col min="7181" max="7181" width="12.28515625" style="9" hidden="1"/>
    <col min="7182" max="7182" width="17.28515625" style="9" hidden="1"/>
    <col min="7183" max="7183" width="16.28515625" style="9" hidden="1"/>
    <col min="7184" max="7184" width="22.5703125" style="9" hidden="1"/>
    <col min="7185" max="7185" width="21.140625" style="9" hidden="1"/>
    <col min="7186" max="7186" width="23.42578125" style="9" hidden="1"/>
    <col min="7187" max="7408" width="10.85546875" style="9" hidden="1"/>
    <col min="7409" max="7409" width="19.7109375" style="9" hidden="1"/>
    <col min="7410" max="7410" width="19.42578125" style="9" hidden="1"/>
    <col min="7411" max="7411" width="10.42578125" style="9" hidden="1"/>
    <col min="7412" max="7412" width="16.42578125" style="9" hidden="1"/>
    <col min="7413" max="7413" width="27.28515625" style="9" hidden="1"/>
    <col min="7414" max="7414" width="10.140625" style="9" hidden="1"/>
    <col min="7415" max="7415" width="18.140625" style="9" hidden="1"/>
    <col min="7416" max="7416" width="21" style="9" hidden="1"/>
    <col min="7417" max="7417" width="23.7109375" style="9" hidden="1"/>
    <col min="7418" max="7418" width="10.7109375" style="9" hidden="1"/>
    <col min="7419" max="7419" width="25.42578125" style="9" hidden="1"/>
    <col min="7420" max="7420" width="12.42578125" style="9" hidden="1"/>
    <col min="7421" max="7421" width="13.42578125" style="9" hidden="1"/>
    <col min="7422" max="7422" width="10.28515625" style="9" hidden="1"/>
    <col min="7423" max="7431" width="15.42578125" style="9" hidden="1"/>
    <col min="7432" max="7432" width="15.85546875" style="9" hidden="1"/>
    <col min="7433" max="7433" width="13.42578125" style="9" hidden="1"/>
    <col min="7434" max="7434" width="12.85546875" style="9" hidden="1"/>
    <col min="7435" max="7435" width="13.42578125" style="9" hidden="1"/>
    <col min="7436" max="7436" width="16" style="9" hidden="1"/>
    <col min="7437" max="7437" width="12.28515625" style="9" hidden="1"/>
    <col min="7438" max="7438" width="17.28515625" style="9" hidden="1"/>
    <col min="7439" max="7439" width="16.28515625" style="9" hidden="1"/>
    <col min="7440" max="7440" width="22.5703125" style="9" hidden="1"/>
    <col min="7441" max="7441" width="21.140625" style="9" hidden="1"/>
    <col min="7442" max="7442" width="23.42578125" style="9" hidden="1"/>
    <col min="7443" max="7664" width="10.85546875" style="9" hidden="1"/>
    <col min="7665" max="7665" width="19.7109375" style="9" hidden="1"/>
    <col min="7666" max="7666" width="19.42578125" style="9" hidden="1"/>
    <col min="7667" max="7667" width="10.42578125" style="9" hidden="1"/>
    <col min="7668" max="7668" width="16.42578125" style="9" hidden="1"/>
    <col min="7669" max="7669" width="27.28515625" style="9" hidden="1"/>
    <col min="7670" max="7670" width="10.140625" style="9" hidden="1"/>
    <col min="7671" max="7671" width="18.140625" style="9" hidden="1"/>
    <col min="7672" max="7672" width="21" style="9" hidden="1"/>
    <col min="7673" max="7673" width="23.7109375" style="9" hidden="1"/>
    <col min="7674" max="7674" width="10.7109375" style="9" hidden="1"/>
    <col min="7675" max="7675" width="25.42578125" style="9" hidden="1"/>
    <col min="7676" max="7676" width="12.42578125" style="9" hidden="1"/>
    <col min="7677" max="7677" width="13.42578125" style="9" hidden="1"/>
    <col min="7678" max="7678" width="10.28515625" style="9" hidden="1"/>
    <col min="7679" max="7687" width="15.42578125" style="9" hidden="1"/>
    <col min="7688" max="7688" width="15.85546875" style="9" hidden="1"/>
    <col min="7689" max="7689" width="13.42578125" style="9" hidden="1"/>
    <col min="7690" max="7690" width="12.85546875" style="9" hidden="1"/>
    <col min="7691" max="7691" width="13.42578125" style="9" hidden="1"/>
    <col min="7692" max="7692" width="16" style="9" hidden="1"/>
    <col min="7693" max="7693" width="12.28515625" style="9" hidden="1"/>
    <col min="7694" max="7694" width="17.28515625" style="9" hidden="1"/>
    <col min="7695" max="7695" width="16.28515625" style="9" hidden="1"/>
    <col min="7696" max="7696" width="22.5703125" style="9" hidden="1"/>
    <col min="7697" max="7697" width="21.140625" style="9" hidden="1"/>
    <col min="7698" max="7698" width="23.42578125" style="9" hidden="1"/>
    <col min="7699" max="7920" width="10.85546875" style="9" hidden="1"/>
    <col min="7921" max="7921" width="19.7109375" style="9" hidden="1"/>
    <col min="7922" max="7922" width="19.42578125" style="9" hidden="1"/>
    <col min="7923" max="7923" width="10.42578125" style="9" hidden="1"/>
    <col min="7924" max="7924" width="16.42578125" style="9" hidden="1"/>
    <col min="7925" max="7925" width="27.28515625" style="9" hidden="1"/>
    <col min="7926" max="7926" width="10.140625" style="9" hidden="1"/>
    <col min="7927" max="7927" width="18.140625" style="9" hidden="1"/>
    <col min="7928" max="7928" width="21" style="9" hidden="1"/>
    <col min="7929" max="7929" width="23.7109375" style="9" hidden="1"/>
    <col min="7930" max="7930" width="10.7109375" style="9" hidden="1"/>
    <col min="7931" max="7931" width="25.42578125" style="9" hidden="1"/>
    <col min="7932" max="7932" width="12.42578125" style="9" hidden="1"/>
    <col min="7933" max="7933" width="13.42578125" style="9" hidden="1"/>
    <col min="7934" max="7934" width="10.28515625" style="9" hidden="1"/>
    <col min="7935" max="7943" width="15.42578125" style="9" hidden="1"/>
    <col min="7944" max="7944" width="15.85546875" style="9" hidden="1"/>
    <col min="7945" max="7945" width="13.42578125" style="9" hidden="1"/>
    <col min="7946" max="7946" width="12.85546875" style="9" hidden="1"/>
    <col min="7947" max="7947" width="13.42578125" style="9" hidden="1"/>
    <col min="7948" max="7948" width="16" style="9" hidden="1"/>
    <col min="7949" max="7949" width="12.28515625" style="9" hidden="1"/>
    <col min="7950" max="7950" width="17.28515625" style="9" hidden="1"/>
    <col min="7951" max="7951" width="16.28515625" style="9" hidden="1"/>
    <col min="7952" max="7952" width="22.5703125" style="9" hidden="1"/>
    <col min="7953" max="7953" width="21.140625" style="9" hidden="1"/>
    <col min="7954" max="7954" width="23.42578125" style="9" hidden="1"/>
    <col min="7955" max="8176" width="10.85546875" style="9" hidden="1"/>
    <col min="8177" max="8177" width="19.7109375" style="9" hidden="1"/>
    <col min="8178" max="8178" width="19.42578125" style="9" hidden="1"/>
    <col min="8179" max="8179" width="10.42578125" style="9" hidden="1"/>
    <col min="8180" max="8180" width="16.42578125" style="9" hidden="1"/>
    <col min="8181" max="8181" width="27.28515625" style="9" hidden="1"/>
    <col min="8182" max="8182" width="10.140625" style="9" hidden="1"/>
    <col min="8183" max="8183" width="18.140625" style="9" hidden="1"/>
    <col min="8184" max="8184" width="21" style="9" hidden="1"/>
    <col min="8185" max="8185" width="23.7109375" style="9" hidden="1"/>
    <col min="8186" max="8186" width="10.7109375" style="9" hidden="1"/>
    <col min="8187" max="8187" width="25.42578125" style="9" hidden="1"/>
    <col min="8188" max="8188" width="12.42578125" style="9" hidden="1"/>
    <col min="8189" max="8189" width="13.42578125" style="9" hidden="1"/>
    <col min="8190" max="8190" width="10.28515625" style="9" hidden="1"/>
    <col min="8191" max="8199" width="15.42578125" style="9" hidden="1"/>
    <col min="8200" max="8200" width="15.85546875" style="9" hidden="1"/>
    <col min="8201" max="8201" width="13.42578125" style="9" hidden="1"/>
    <col min="8202" max="8202" width="12.85546875" style="9" hidden="1"/>
    <col min="8203" max="8203" width="13.42578125" style="9" hidden="1"/>
    <col min="8204" max="8204" width="16" style="9" hidden="1"/>
    <col min="8205" max="8205" width="12.28515625" style="9" hidden="1"/>
    <col min="8206" max="8206" width="17.28515625" style="9" hidden="1"/>
    <col min="8207" max="8207" width="16.28515625" style="9" hidden="1"/>
    <col min="8208" max="8208" width="22.5703125" style="9" hidden="1"/>
    <col min="8209" max="8209" width="21.140625" style="9" hidden="1"/>
    <col min="8210" max="8210" width="23.42578125" style="9" hidden="1"/>
    <col min="8211" max="8432" width="10.85546875" style="9" hidden="1"/>
    <col min="8433" max="8433" width="19.7109375" style="9" hidden="1"/>
    <col min="8434" max="8434" width="19.42578125" style="9" hidden="1"/>
    <col min="8435" max="8435" width="10.42578125" style="9" hidden="1"/>
    <col min="8436" max="8436" width="16.42578125" style="9" hidden="1"/>
    <col min="8437" max="8437" width="27.28515625" style="9" hidden="1"/>
    <col min="8438" max="8438" width="10.140625" style="9" hidden="1"/>
    <col min="8439" max="8439" width="18.140625" style="9" hidden="1"/>
    <col min="8440" max="8440" width="21" style="9" hidden="1"/>
    <col min="8441" max="8441" width="23.7109375" style="9" hidden="1"/>
    <col min="8442" max="8442" width="10.7109375" style="9" hidden="1"/>
    <col min="8443" max="8443" width="25.42578125" style="9" hidden="1"/>
    <col min="8444" max="8444" width="12.42578125" style="9" hidden="1"/>
    <col min="8445" max="8445" width="13.42578125" style="9" hidden="1"/>
    <col min="8446" max="8446" width="10.28515625" style="9" hidden="1"/>
    <col min="8447" max="8455" width="15.42578125" style="9" hidden="1"/>
    <col min="8456" max="8456" width="15.85546875" style="9" hidden="1"/>
    <col min="8457" max="8457" width="13.42578125" style="9" hidden="1"/>
    <col min="8458" max="8458" width="12.85546875" style="9" hidden="1"/>
    <col min="8459" max="8459" width="13.42578125" style="9" hidden="1"/>
    <col min="8460" max="8460" width="16" style="9" hidden="1"/>
    <col min="8461" max="8461" width="12.28515625" style="9" hidden="1"/>
    <col min="8462" max="8462" width="17.28515625" style="9" hidden="1"/>
    <col min="8463" max="8463" width="16.28515625" style="9" hidden="1"/>
    <col min="8464" max="8464" width="22.5703125" style="9" hidden="1"/>
    <col min="8465" max="8465" width="21.140625" style="9" hidden="1"/>
    <col min="8466" max="8466" width="23.42578125" style="9" hidden="1"/>
    <col min="8467" max="8688" width="10.85546875" style="9" hidden="1"/>
    <col min="8689" max="8689" width="19.7109375" style="9" hidden="1"/>
    <col min="8690" max="8690" width="19.42578125" style="9" hidden="1"/>
    <col min="8691" max="8691" width="10.42578125" style="9" hidden="1"/>
    <col min="8692" max="8692" width="16.42578125" style="9" hidden="1"/>
    <col min="8693" max="8693" width="27.28515625" style="9" hidden="1"/>
    <col min="8694" max="8694" width="10.140625" style="9" hidden="1"/>
    <col min="8695" max="8695" width="18.140625" style="9" hidden="1"/>
    <col min="8696" max="8696" width="21" style="9" hidden="1"/>
    <col min="8697" max="8697" width="23.7109375" style="9" hidden="1"/>
    <col min="8698" max="8698" width="10.7109375" style="9" hidden="1"/>
    <col min="8699" max="8699" width="25.42578125" style="9" hidden="1"/>
    <col min="8700" max="8700" width="12.42578125" style="9" hidden="1"/>
    <col min="8701" max="8701" width="13.42578125" style="9" hidden="1"/>
    <col min="8702" max="8702" width="10.28515625" style="9" hidden="1"/>
    <col min="8703" max="8711" width="15.42578125" style="9" hidden="1"/>
    <col min="8712" max="8712" width="15.85546875" style="9" hidden="1"/>
    <col min="8713" max="8713" width="13.42578125" style="9" hidden="1"/>
    <col min="8714" max="8714" width="12.85546875" style="9" hidden="1"/>
    <col min="8715" max="8715" width="13.42578125" style="9" hidden="1"/>
    <col min="8716" max="8716" width="16" style="9" hidden="1"/>
    <col min="8717" max="8717" width="12.28515625" style="9" hidden="1"/>
    <col min="8718" max="8718" width="17.28515625" style="9" hidden="1"/>
    <col min="8719" max="8719" width="16.28515625" style="9" hidden="1"/>
    <col min="8720" max="8720" width="22.5703125" style="9" hidden="1"/>
    <col min="8721" max="8721" width="21.140625" style="9" hidden="1"/>
    <col min="8722" max="8722" width="23.42578125" style="9" hidden="1"/>
    <col min="8723" max="8944" width="10.85546875" style="9" hidden="1"/>
    <col min="8945" max="8945" width="19.7109375" style="9" hidden="1"/>
    <col min="8946" max="8946" width="19.42578125" style="9" hidden="1"/>
    <col min="8947" max="8947" width="10.42578125" style="9" hidden="1"/>
    <col min="8948" max="8948" width="16.42578125" style="9" hidden="1"/>
    <col min="8949" max="8949" width="27.28515625" style="9" hidden="1"/>
    <col min="8950" max="8950" width="10.140625" style="9" hidden="1"/>
    <col min="8951" max="8951" width="18.140625" style="9" hidden="1"/>
    <col min="8952" max="8952" width="21" style="9" hidden="1"/>
    <col min="8953" max="8953" width="23.7109375" style="9" hidden="1"/>
    <col min="8954" max="8954" width="10.7109375" style="9" hidden="1"/>
    <col min="8955" max="8955" width="25.42578125" style="9" hidden="1"/>
    <col min="8956" max="8956" width="12.42578125" style="9" hidden="1"/>
    <col min="8957" max="8957" width="13.42578125" style="9" hidden="1"/>
    <col min="8958" max="8958" width="10.28515625" style="9" hidden="1"/>
    <col min="8959" max="8967" width="15.42578125" style="9" hidden="1"/>
    <col min="8968" max="8968" width="15.85546875" style="9" hidden="1"/>
    <col min="8969" max="8969" width="13.42578125" style="9" hidden="1"/>
    <col min="8970" max="8970" width="12.85546875" style="9" hidden="1"/>
    <col min="8971" max="8971" width="13.42578125" style="9" hidden="1"/>
    <col min="8972" max="8972" width="16" style="9" hidden="1"/>
    <col min="8973" max="8973" width="12.28515625" style="9" hidden="1"/>
    <col min="8974" max="8974" width="17.28515625" style="9" hidden="1"/>
    <col min="8975" max="8975" width="16.28515625" style="9" hidden="1"/>
    <col min="8976" max="8976" width="22.5703125" style="9" hidden="1"/>
    <col min="8977" max="8977" width="21.140625" style="9" hidden="1"/>
    <col min="8978" max="8978" width="23.42578125" style="9" hidden="1"/>
    <col min="8979" max="9200" width="10.85546875" style="9" hidden="1"/>
    <col min="9201" max="9201" width="19.7109375" style="9" hidden="1"/>
    <col min="9202" max="9202" width="19.42578125" style="9" hidden="1"/>
    <col min="9203" max="9203" width="10.42578125" style="9" hidden="1"/>
    <col min="9204" max="9204" width="16.42578125" style="9" hidden="1"/>
    <col min="9205" max="9205" width="27.28515625" style="9" hidden="1"/>
    <col min="9206" max="9206" width="10.140625" style="9" hidden="1"/>
    <col min="9207" max="9207" width="18.140625" style="9" hidden="1"/>
    <col min="9208" max="9208" width="21" style="9" hidden="1"/>
    <col min="9209" max="9209" width="23.7109375" style="9" hidden="1"/>
    <col min="9210" max="9210" width="10.7109375" style="9" hidden="1"/>
    <col min="9211" max="9211" width="25.42578125" style="9" hidden="1"/>
    <col min="9212" max="9212" width="12.42578125" style="9" hidden="1"/>
    <col min="9213" max="9213" width="13.42578125" style="9" hidden="1"/>
    <col min="9214" max="9214" width="10.28515625" style="9" hidden="1"/>
    <col min="9215" max="9223" width="15.42578125" style="9" hidden="1"/>
    <col min="9224" max="9224" width="15.85546875" style="9" hidden="1"/>
    <col min="9225" max="9225" width="13.42578125" style="9" hidden="1"/>
    <col min="9226" max="9226" width="12.85546875" style="9" hidden="1"/>
    <col min="9227" max="9227" width="13.42578125" style="9" hidden="1"/>
    <col min="9228" max="9228" width="16" style="9" hidden="1"/>
    <col min="9229" max="9229" width="12.28515625" style="9" hidden="1"/>
    <col min="9230" max="9230" width="17.28515625" style="9" hidden="1"/>
    <col min="9231" max="9231" width="16.28515625" style="9" hidden="1"/>
    <col min="9232" max="9232" width="22.5703125" style="9" hidden="1"/>
    <col min="9233" max="9233" width="21.140625" style="9" hidden="1"/>
    <col min="9234" max="9234" width="23.42578125" style="9" hidden="1"/>
    <col min="9235" max="9456" width="10.85546875" style="9" hidden="1"/>
    <col min="9457" max="9457" width="19.7109375" style="9" hidden="1"/>
    <col min="9458" max="9458" width="19.42578125" style="9" hidden="1"/>
    <col min="9459" max="9459" width="10.42578125" style="9" hidden="1"/>
    <col min="9460" max="9460" width="16.42578125" style="9" hidden="1"/>
    <col min="9461" max="9461" width="27.28515625" style="9" hidden="1"/>
    <col min="9462" max="9462" width="10.140625" style="9" hidden="1"/>
    <col min="9463" max="9463" width="18.140625" style="9" hidden="1"/>
    <col min="9464" max="9464" width="21" style="9" hidden="1"/>
    <col min="9465" max="9465" width="23.7109375" style="9" hidden="1"/>
    <col min="9466" max="9466" width="10.7109375" style="9" hidden="1"/>
    <col min="9467" max="9467" width="25.42578125" style="9" hidden="1"/>
    <col min="9468" max="9468" width="12.42578125" style="9" hidden="1"/>
    <col min="9469" max="9469" width="13.42578125" style="9" hidden="1"/>
    <col min="9470" max="9470" width="10.28515625" style="9" hidden="1"/>
    <col min="9471" max="9479" width="15.42578125" style="9" hidden="1"/>
    <col min="9480" max="9480" width="15.85546875" style="9" hidden="1"/>
    <col min="9481" max="9481" width="13.42578125" style="9" hidden="1"/>
    <col min="9482" max="9482" width="12.85546875" style="9" hidden="1"/>
    <col min="9483" max="9483" width="13.42578125" style="9" hidden="1"/>
    <col min="9484" max="9484" width="16" style="9" hidden="1"/>
    <col min="9485" max="9485" width="12.28515625" style="9" hidden="1"/>
    <col min="9486" max="9486" width="17.28515625" style="9" hidden="1"/>
    <col min="9487" max="9487" width="16.28515625" style="9" hidden="1"/>
    <col min="9488" max="9488" width="22.5703125" style="9" hidden="1"/>
    <col min="9489" max="9489" width="21.140625" style="9" hidden="1"/>
    <col min="9490" max="9490" width="23.42578125" style="9" hidden="1"/>
    <col min="9491" max="9712" width="10.85546875" style="9" hidden="1"/>
    <col min="9713" max="9713" width="19.7109375" style="9" hidden="1"/>
    <col min="9714" max="9714" width="19.42578125" style="9" hidden="1"/>
    <col min="9715" max="9715" width="10.42578125" style="9" hidden="1"/>
    <col min="9716" max="9716" width="16.42578125" style="9" hidden="1"/>
    <col min="9717" max="9717" width="27.28515625" style="9" hidden="1"/>
    <col min="9718" max="9718" width="10.140625" style="9" hidden="1"/>
    <col min="9719" max="9719" width="18.140625" style="9" hidden="1"/>
    <col min="9720" max="9720" width="21" style="9" hidden="1"/>
    <col min="9721" max="9721" width="23.7109375" style="9" hidden="1"/>
    <col min="9722" max="9722" width="10.7109375" style="9" hidden="1"/>
    <col min="9723" max="9723" width="25.42578125" style="9" hidden="1"/>
    <col min="9724" max="9724" width="12.42578125" style="9" hidden="1"/>
    <col min="9725" max="9725" width="13.42578125" style="9" hidden="1"/>
    <col min="9726" max="9726" width="10.28515625" style="9" hidden="1"/>
    <col min="9727" max="9735" width="15.42578125" style="9" hidden="1"/>
    <col min="9736" max="9736" width="15.85546875" style="9" hidden="1"/>
    <col min="9737" max="9737" width="13.42578125" style="9" hidden="1"/>
    <col min="9738" max="9738" width="12.85546875" style="9" hidden="1"/>
    <col min="9739" max="9739" width="13.42578125" style="9" hidden="1"/>
    <col min="9740" max="9740" width="16" style="9" hidden="1"/>
    <col min="9741" max="9741" width="12.28515625" style="9" hidden="1"/>
    <col min="9742" max="9742" width="17.28515625" style="9" hidden="1"/>
    <col min="9743" max="9743" width="16.28515625" style="9" hidden="1"/>
    <col min="9744" max="9744" width="22.5703125" style="9" hidden="1"/>
    <col min="9745" max="9745" width="21.140625" style="9" hidden="1"/>
    <col min="9746" max="9746" width="23.42578125" style="9" hidden="1"/>
    <col min="9747" max="9968" width="10.85546875" style="9" hidden="1"/>
    <col min="9969" max="9969" width="19.7109375" style="9" hidden="1"/>
    <col min="9970" max="9970" width="19.42578125" style="9" hidden="1"/>
    <col min="9971" max="9971" width="10.42578125" style="9" hidden="1"/>
    <col min="9972" max="9972" width="16.42578125" style="9" hidden="1"/>
    <col min="9973" max="9973" width="27.28515625" style="9" hidden="1"/>
    <col min="9974" max="9974" width="10.140625" style="9" hidden="1"/>
    <col min="9975" max="9975" width="18.140625" style="9" hidden="1"/>
    <col min="9976" max="9976" width="21" style="9" hidden="1"/>
    <col min="9977" max="9977" width="23.7109375" style="9" hidden="1"/>
    <col min="9978" max="9978" width="10.7109375" style="9" hidden="1"/>
    <col min="9979" max="9979" width="25.42578125" style="9" hidden="1"/>
    <col min="9980" max="9980" width="12.42578125" style="9" hidden="1"/>
    <col min="9981" max="9981" width="13.42578125" style="9" hidden="1"/>
    <col min="9982" max="9982" width="10.28515625" style="9" hidden="1"/>
    <col min="9983" max="9991" width="15.42578125" style="9" hidden="1"/>
    <col min="9992" max="9992" width="15.85546875" style="9" hidden="1"/>
    <col min="9993" max="9993" width="13.42578125" style="9" hidden="1"/>
    <col min="9994" max="9994" width="12.85546875" style="9" hidden="1"/>
    <col min="9995" max="9995" width="13.42578125" style="9" hidden="1"/>
    <col min="9996" max="9996" width="16" style="9" hidden="1"/>
    <col min="9997" max="9997" width="12.28515625" style="9" hidden="1"/>
    <col min="9998" max="9998" width="17.28515625" style="9" hidden="1"/>
    <col min="9999" max="9999" width="16.28515625" style="9" hidden="1"/>
    <col min="10000" max="10000" width="22.5703125" style="9" hidden="1"/>
    <col min="10001" max="10001" width="21.140625" style="9" hidden="1"/>
    <col min="10002" max="10002" width="23.42578125" style="9" hidden="1"/>
    <col min="10003" max="10224" width="10.85546875" style="9" hidden="1"/>
    <col min="10225" max="10225" width="19.7109375" style="9" hidden="1"/>
    <col min="10226" max="10226" width="19.42578125" style="9" hidden="1"/>
    <col min="10227" max="10227" width="10.42578125" style="9" hidden="1"/>
    <col min="10228" max="10228" width="16.42578125" style="9" hidden="1"/>
    <col min="10229" max="10229" width="27.28515625" style="9" hidden="1"/>
    <col min="10230" max="10230" width="10.140625" style="9" hidden="1"/>
    <col min="10231" max="10231" width="18.140625" style="9" hidden="1"/>
    <col min="10232" max="10232" width="21" style="9" hidden="1"/>
    <col min="10233" max="10233" width="23.7109375" style="9" hidden="1"/>
    <col min="10234" max="10234" width="10.7109375" style="9" hidden="1"/>
    <col min="10235" max="10235" width="25.42578125" style="9" hidden="1"/>
    <col min="10236" max="10236" width="12.42578125" style="9" hidden="1"/>
    <col min="10237" max="10237" width="13.42578125" style="9" hidden="1"/>
    <col min="10238" max="10238" width="10.28515625" style="9" hidden="1"/>
    <col min="10239" max="10247" width="15.42578125" style="9" hidden="1"/>
    <col min="10248" max="10248" width="15.85546875" style="9" hidden="1"/>
    <col min="10249" max="10249" width="13.42578125" style="9" hidden="1"/>
    <col min="10250" max="10250" width="12.85546875" style="9" hidden="1"/>
    <col min="10251" max="10251" width="13.42578125" style="9" hidden="1"/>
    <col min="10252" max="10252" width="16" style="9" hidden="1"/>
    <col min="10253" max="10253" width="12.28515625" style="9" hidden="1"/>
    <col min="10254" max="10254" width="17.28515625" style="9" hidden="1"/>
    <col min="10255" max="10255" width="16.28515625" style="9" hidden="1"/>
    <col min="10256" max="10256" width="22.5703125" style="9" hidden="1"/>
    <col min="10257" max="10257" width="21.140625" style="9" hidden="1"/>
    <col min="10258" max="10258" width="23.42578125" style="9" hidden="1"/>
    <col min="10259" max="10480" width="10.85546875" style="9" hidden="1"/>
    <col min="10481" max="10481" width="19.7109375" style="9" hidden="1"/>
    <col min="10482" max="10482" width="19.42578125" style="9" hidden="1"/>
    <col min="10483" max="10483" width="10.42578125" style="9" hidden="1"/>
    <col min="10484" max="10484" width="16.42578125" style="9" hidden="1"/>
    <col min="10485" max="10485" width="27.28515625" style="9" hidden="1"/>
    <col min="10486" max="10486" width="10.140625" style="9" hidden="1"/>
    <col min="10487" max="10487" width="18.140625" style="9" hidden="1"/>
    <col min="10488" max="10488" width="21" style="9" hidden="1"/>
    <col min="10489" max="10489" width="23.7109375" style="9" hidden="1"/>
    <col min="10490" max="10490" width="10.7109375" style="9" hidden="1"/>
    <col min="10491" max="10491" width="25.42578125" style="9" hidden="1"/>
    <col min="10492" max="10492" width="12.42578125" style="9" hidden="1"/>
    <col min="10493" max="10493" width="13.42578125" style="9" hidden="1"/>
    <col min="10494" max="10494" width="10.28515625" style="9" hidden="1"/>
    <col min="10495" max="10503" width="15.42578125" style="9" hidden="1"/>
    <col min="10504" max="10504" width="15.85546875" style="9" hidden="1"/>
    <col min="10505" max="10505" width="13.42578125" style="9" hidden="1"/>
    <col min="10506" max="10506" width="12.85546875" style="9" hidden="1"/>
    <col min="10507" max="10507" width="13.42578125" style="9" hidden="1"/>
    <col min="10508" max="10508" width="16" style="9" hidden="1"/>
    <col min="10509" max="10509" width="12.28515625" style="9" hidden="1"/>
    <col min="10510" max="10510" width="17.28515625" style="9" hidden="1"/>
    <col min="10511" max="10511" width="16.28515625" style="9" hidden="1"/>
    <col min="10512" max="10512" width="22.5703125" style="9" hidden="1"/>
    <col min="10513" max="10513" width="21.140625" style="9" hidden="1"/>
    <col min="10514" max="10514" width="23.42578125" style="9" hidden="1"/>
    <col min="10515" max="10736" width="10.85546875" style="9" hidden="1"/>
    <col min="10737" max="10737" width="19.7109375" style="9" hidden="1"/>
    <col min="10738" max="10738" width="19.42578125" style="9" hidden="1"/>
    <col min="10739" max="10739" width="10.42578125" style="9" hidden="1"/>
    <col min="10740" max="10740" width="16.42578125" style="9" hidden="1"/>
    <col min="10741" max="10741" width="27.28515625" style="9" hidden="1"/>
    <col min="10742" max="10742" width="10.140625" style="9" hidden="1"/>
    <col min="10743" max="10743" width="18.140625" style="9" hidden="1"/>
    <col min="10744" max="10744" width="21" style="9" hidden="1"/>
    <col min="10745" max="10745" width="23.7109375" style="9" hidden="1"/>
    <col min="10746" max="10746" width="10.7109375" style="9" hidden="1"/>
    <col min="10747" max="10747" width="25.42578125" style="9" hidden="1"/>
    <col min="10748" max="10748" width="12.42578125" style="9" hidden="1"/>
    <col min="10749" max="10749" width="13.42578125" style="9" hidden="1"/>
    <col min="10750" max="10750" width="10.28515625" style="9" hidden="1"/>
    <col min="10751" max="10759" width="15.42578125" style="9" hidden="1"/>
    <col min="10760" max="10760" width="15.85546875" style="9" hidden="1"/>
    <col min="10761" max="10761" width="13.42578125" style="9" hidden="1"/>
    <col min="10762" max="10762" width="12.85546875" style="9" hidden="1"/>
    <col min="10763" max="10763" width="13.42578125" style="9" hidden="1"/>
    <col min="10764" max="10764" width="16" style="9" hidden="1"/>
    <col min="10765" max="10765" width="12.28515625" style="9" hidden="1"/>
    <col min="10766" max="10766" width="17.28515625" style="9" hidden="1"/>
    <col min="10767" max="10767" width="16.28515625" style="9" hidden="1"/>
    <col min="10768" max="10768" width="22.5703125" style="9" hidden="1"/>
    <col min="10769" max="10769" width="21.140625" style="9" hidden="1"/>
    <col min="10770" max="10770" width="23.42578125" style="9" hidden="1"/>
    <col min="10771" max="10992" width="10.85546875" style="9" hidden="1"/>
    <col min="10993" max="10993" width="19.7109375" style="9" hidden="1"/>
    <col min="10994" max="10994" width="19.42578125" style="9" hidden="1"/>
    <col min="10995" max="10995" width="10.42578125" style="9" hidden="1"/>
    <col min="10996" max="10996" width="16.42578125" style="9" hidden="1"/>
    <col min="10997" max="10997" width="27.28515625" style="9" hidden="1"/>
    <col min="10998" max="10998" width="10.140625" style="9" hidden="1"/>
    <col min="10999" max="10999" width="18.140625" style="9" hidden="1"/>
    <col min="11000" max="11000" width="21" style="9" hidden="1"/>
    <col min="11001" max="11001" width="23.7109375" style="9" hidden="1"/>
    <col min="11002" max="11002" width="10.7109375" style="9" hidden="1"/>
    <col min="11003" max="11003" width="25.42578125" style="9" hidden="1"/>
    <col min="11004" max="11004" width="12.42578125" style="9" hidden="1"/>
    <col min="11005" max="11005" width="13.42578125" style="9" hidden="1"/>
    <col min="11006" max="11006" width="10.28515625" style="9" hidden="1"/>
    <col min="11007" max="11015" width="15.42578125" style="9" hidden="1"/>
    <col min="11016" max="11016" width="15.85546875" style="9" hidden="1"/>
    <col min="11017" max="11017" width="13.42578125" style="9" hidden="1"/>
    <col min="11018" max="11018" width="12.85546875" style="9" hidden="1"/>
    <col min="11019" max="11019" width="13.42578125" style="9" hidden="1"/>
    <col min="11020" max="11020" width="16" style="9" hidden="1"/>
    <col min="11021" max="11021" width="12.28515625" style="9" hidden="1"/>
    <col min="11022" max="11022" width="17.28515625" style="9" hidden="1"/>
    <col min="11023" max="11023" width="16.28515625" style="9" hidden="1"/>
    <col min="11024" max="11024" width="22.5703125" style="9" hidden="1"/>
    <col min="11025" max="11025" width="21.140625" style="9" hidden="1"/>
    <col min="11026" max="11026" width="23.42578125" style="9" hidden="1"/>
    <col min="11027" max="11248" width="10.85546875" style="9" hidden="1"/>
    <col min="11249" max="11249" width="19.7109375" style="9" hidden="1"/>
    <col min="11250" max="11250" width="19.42578125" style="9" hidden="1"/>
    <col min="11251" max="11251" width="10.42578125" style="9" hidden="1"/>
    <col min="11252" max="11252" width="16.42578125" style="9" hidden="1"/>
    <col min="11253" max="11253" width="27.28515625" style="9" hidden="1"/>
    <col min="11254" max="11254" width="10.140625" style="9" hidden="1"/>
    <col min="11255" max="11255" width="18.140625" style="9" hidden="1"/>
    <col min="11256" max="11256" width="21" style="9" hidden="1"/>
    <col min="11257" max="11257" width="23.7109375" style="9" hidden="1"/>
    <col min="11258" max="11258" width="10.7109375" style="9" hidden="1"/>
    <col min="11259" max="11259" width="25.42578125" style="9" hidden="1"/>
    <col min="11260" max="11260" width="12.42578125" style="9" hidden="1"/>
    <col min="11261" max="11261" width="13.42578125" style="9" hidden="1"/>
    <col min="11262" max="11262" width="10.28515625" style="9" hidden="1"/>
    <col min="11263" max="11271" width="15.42578125" style="9" hidden="1"/>
    <col min="11272" max="11272" width="15.85546875" style="9" hidden="1"/>
    <col min="11273" max="11273" width="13.42578125" style="9" hidden="1"/>
    <col min="11274" max="11274" width="12.85546875" style="9" hidden="1"/>
    <col min="11275" max="11275" width="13.42578125" style="9" hidden="1"/>
    <col min="11276" max="11276" width="16" style="9" hidden="1"/>
    <col min="11277" max="11277" width="12.28515625" style="9" hidden="1"/>
    <col min="11278" max="11278" width="17.28515625" style="9" hidden="1"/>
    <col min="11279" max="11279" width="16.28515625" style="9" hidden="1"/>
    <col min="11280" max="11280" width="22.5703125" style="9" hidden="1"/>
    <col min="11281" max="11281" width="21.140625" style="9" hidden="1"/>
    <col min="11282" max="11282" width="23.42578125" style="9" hidden="1"/>
    <col min="11283" max="11504" width="10.85546875" style="9" hidden="1"/>
    <col min="11505" max="11505" width="19.7109375" style="9" hidden="1"/>
    <col min="11506" max="11506" width="19.42578125" style="9" hidden="1"/>
    <col min="11507" max="11507" width="10.42578125" style="9" hidden="1"/>
    <col min="11508" max="11508" width="16.42578125" style="9" hidden="1"/>
    <col min="11509" max="11509" width="27.28515625" style="9" hidden="1"/>
    <col min="11510" max="11510" width="10.140625" style="9" hidden="1"/>
    <col min="11511" max="11511" width="18.140625" style="9" hidden="1"/>
    <col min="11512" max="11512" width="21" style="9" hidden="1"/>
    <col min="11513" max="11513" width="23.7109375" style="9" hidden="1"/>
    <col min="11514" max="11514" width="10.7109375" style="9" hidden="1"/>
    <col min="11515" max="11515" width="25.42578125" style="9" hidden="1"/>
    <col min="11516" max="11516" width="12.42578125" style="9" hidden="1"/>
    <col min="11517" max="11517" width="13.42578125" style="9" hidden="1"/>
    <col min="11518" max="11518" width="10.28515625" style="9" hidden="1"/>
    <col min="11519" max="11527" width="15.42578125" style="9" hidden="1"/>
    <col min="11528" max="11528" width="15.85546875" style="9" hidden="1"/>
    <col min="11529" max="11529" width="13.42578125" style="9" hidden="1"/>
    <col min="11530" max="11530" width="12.85546875" style="9" hidden="1"/>
    <col min="11531" max="11531" width="13.42578125" style="9" hidden="1"/>
    <col min="11532" max="11532" width="16" style="9" hidden="1"/>
    <col min="11533" max="11533" width="12.28515625" style="9" hidden="1"/>
    <col min="11534" max="11534" width="17.28515625" style="9" hidden="1"/>
    <col min="11535" max="11535" width="16.28515625" style="9" hidden="1"/>
    <col min="11536" max="11536" width="22.5703125" style="9" hidden="1"/>
    <col min="11537" max="11537" width="21.140625" style="9" hidden="1"/>
    <col min="11538" max="11538" width="23.42578125" style="9" hidden="1"/>
    <col min="11539" max="11760" width="10.85546875" style="9" hidden="1"/>
    <col min="11761" max="11761" width="19.7109375" style="9" hidden="1"/>
    <col min="11762" max="11762" width="19.42578125" style="9" hidden="1"/>
    <col min="11763" max="11763" width="10.42578125" style="9" hidden="1"/>
    <col min="11764" max="11764" width="16.42578125" style="9" hidden="1"/>
    <col min="11765" max="11765" width="27.28515625" style="9" hidden="1"/>
    <col min="11766" max="11766" width="10.140625" style="9" hidden="1"/>
    <col min="11767" max="11767" width="18.140625" style="9" hidden="1"/>
    <col min="11768" max="11768" width="21" style="9" hidden="1"/>
    <col min="11769" max="11769" width="23.7109375" style="9" hidden="1"/>
    <col min="11770" max="11770" width="10.7109375" style="9" hidden="1"/>
    <col min="11771" max="11771" width="25.42578125" style="9" hidden="1"/>
    <col min="11772" max="11772" width="12.42578125" style="9" hidden="1"/>
    <col min="11773" max="11773" width="13.42578125" style="9" hidden="1"/>
    <col min="11774" max="11774" width="10.28515625" style="9" hidden="1"/>
    <col min="11775" max="11783" width="15.42578125" style="9" hidden="1"/>
    <col min="11784" max="11784" width="15.85546875" style="9" hidden="1"/>
    <col min="11785" max="11785" width="13.42578125" style="9" hidden="1"/>
    <col min="11786" max="11786" width="12.85546875" style="9" hidden="1"/>
    <col min="11787" max="11787" width="13.42578125" style="9" hidden="1"/>
    <col min="11788" max="11788" width="16" style="9" hidden="1"/>
    <col min="11789" max="11789" width="12.28515625" style="9" hidden="1"/>
    <col min="11790" max="11790" width="17.28515625" style="9" hidden="1"/>
    <col min="11791" max="11791" width="16.28515625" style="9" hidden="1"/>
    <col min="11792" max="11792" width="22.5703125" style="9" hidden="1"/>
    <col min="11793" max="11793" width="21.140625" style="9" hidden="1"/>
    <col min="11794" max="11794" width="23.42578125" style="9" hidden="1"/>
    <col min="11795" max="12016" width="10.85546875" style="9" hidden="1"/>
    <col min="12017" max="12017" width="19.7109375" style="9" hidden="1"/>
    <col min="12018" max="12018" width="19.42578125" style="9" hidden="1"/>
    <col min="12019" max="12019" width="10.42578125" style="9" hidden="1"/>
    <col min="12020" max="12020" width="16.42578125" style="9" hidden="1"/>
    <col min="12021" max="12021" width="27.28515625" style="9" hidden="1"/>
    <col min="12022" max="12022" width="10.140625" style="9" hidden="1"/>
    <col min="12023" max="12023" width="18.140625" style="9" hidden="1"/>
    <col min="12024" max="12024" width="21" style="9" hidden="1"/>
    <col min="12025" max="12025" width="23.7109375" style="9" hidden="1"/>
    <col min="12026" max="12026" width="10.7109375" style="9" hidden="1"/>
    <col min="12027" max="12027" width="25.42578125" style="9" hidden="1"/>
    <col min="12028" max="12028" width="12.42578125" style="9" hidden="1"/>
    <col min="12029" max="12029" width="13.42578125" style="9" hidden="1"/>
    <col min="12030" max="12030" width="10.28515625" style="9" hidden="1"/>
    <col min="12031" max="12039" width="15.42578125" style="9" hidden="1"/>
    <col min="12040" max="12040" width="15.85546875" style="9" hidden="1"/>
    <col min="12041" max="12041" width="13.42578125" style="9" hidden="1"/>
    <col min="12042" max="12042" width="12.85546875" style="9" hidden="1"/>
    <col min="12043" max="12043" width="13.42578125" style="9" hidden="1"/>
    <col min="12044" max="12044" width="16" style="9" hidden="1"/>
    <col min="12045" max="12045" width="12.28515625" style="9" hidden="1"/>
    <col min="12046" max="12046" width="17.28515625" style="9" hidden="1"/>
    <col min="12047" max="12047" width="16.28515625" style="9" hidden="1"/>
    <col min="12048" max="12048" width="22.5703125" style="9" hidden="1"/>
    <col min="12049" max="12049" width="21.140625" style="9" hidden="1"/>
    <col min="12050" max="12050" width="23.42578125" style="9" hidden="1"/>
    <col min="12051" max="12272" width="10.85546875" style="9" hidden="1"/>
    <col min="12273" max="12273" width="19.7109375" style="9" hidden="1"/>
    <col min="12274" max="12274" width="19.42578125" style="9" hidden="1"/>
    <col min="12275" max="12275" width="10.42578125" style="9" hidden="1"/>
    <col min="12276" max="12276" width="16.42578125" style="9" hidden="1"/>
    <col min="12277" max="12277" width="27.28515625" style="9" hidden="1"/>
    <col min="12278" max="12278" width="10.140625" style="9" hidden="1"/>
    <col min="12279" max="12279" width="18.140625" style="9" hidden="1"/>
    <col min="12280" max="12280" width="21" style="9" hidden="1"/>
    <col min="12281" max="12281" width="23.7109375" style="9" hidden="1"/>
    <col min="12282" max="12282" width="10.7109375" style="9" hidden="1"/>
    <col min="12283" max="12283" width="25.42578125" style="9" hidden="1"/>
    <col min="12284" max="12284" width="12.42578125" style="9" hidden="1"/>
    <col min="12285" max="12285" width="13.42578125" style="9" hidden="1"/>
    <col min="12286" max="12286" width="10.28515625" style="9" hidden="1"/>
    <col min="12287" max="12295" width="15.42578125" style="9" hidden="1"/>
    <col min="12296" max="12296" width="15.85546875" style="9" hidden="1"/>
    <col min="12297" max="12297" width="13.42578125" style="9" hidden="1"/>
    <col min="12298" max="12298" width="12.85546875" style="9" hidden="1"/>
    <col min="12299" max="12299" width="13.42578125" style="9" hidden="1"/>
    <col min="12300" max="12300" width="16" style="9" hidden="1"/>
    <col min="12301" max="12301" width="12.28515625" style="9" hidden="1"/>
    <col min="12302" max="12302" width="17.28515625" style="9" hidden="1"/>
    <col min="12303" max="12303" width="16.28515625" style="9" hidden="1"/>
    <col min="12304" max="12304" width="22.5703125" style="9" hidden="1"/>
    <col min="12305" max="12305" width="21.140625" style="9" hidden="1"/>
    <col min="12306" max="12306" width="23.42578125" style="9" hidden="1"/>
    <col min="12307" max="12528" width="10.85546875" style="9" hidden="1"/>
    <col min="12529" max="12529" width="19.7109375" style="9" hidden="1"/>
    <col min="12530" max="12530" width="19.42578125" style="9" hidden="1"/>
    <col min="12531" max="12531" width="10.42578125" style="9" hidden="1"/>
    <col min="12532" max="12532" width="16.42578125" style="9" hidden="1"/>
    <col min="12533" max="12533" width="27.28515625" style="9" hidden="1"/>
    <col min="12534" max="12534" width="10.140625" style="9" hidden="1"/>
    <col min="12535" max="12535" width="18.140625" style="9" hidden="1"/>
    <col min="12536" max="12536" width="21" style="9" hidden="1"/>
    <col min="12537" max="12537" width="23.7109375" style="9" hidden="1"/>
    <col min="12538" max="12538" width="10.7109375" style="9" hidden="1"/>
    <col min="12539" max="12539" width="25.42578125" style="9" hidden="1"/>
    <col min="12540" max="12540" width="12.42578125" style="9" hidden="1"/>
    <col min="12541" max="12541" width="13.42578125" style="9" hidden="1"/>
    <col min="12542" max="12542" width="10.28515625" style="9" hidden="1"/>
    <col min="12543" max="12551" width="15.42578125" style="9" hidden="1"/>
    <col min="12552" max="12552" width="15.85546875" style="9" hidden="1"/>
    <col min="12553" max="12553" width="13.42578125" style="9" hidden="1"/>
    <col min="12554" max="12554" width="12.85546875" style="9" hidden="1"/>
    <col min="12555" max="12555" width="13.42578125" style="9" hidden="1"/>
    <col min="12556" max="12556" width="16" style="9" hidden="1"/>
    <col min="12557" max="12557" width="12.28515625" style="9" hidden="1"/>
    <col min="12558" max="12558" width="17.28515625" style="9" hidden="1"/>
    <col min="12559" max="12559" width="16.28515625" style="9" hidden="1"/>
    <col min="12560" max="12560" width="22.5703125" style="9" hidden="1"/>
    <col min="12561" max="12561" width="21.140625" style="9" hidden="1"/>
    <col min="12562" max="12562" width="23.42578125" style="9" hidden="1"/>
    <col min="12563" max="12784" width="10.85546875" style="9" hidden="1"/>
    <col min="12785" max="12785" width="19.7109375" style="9" hidden="1"/>
    <col min="12786" max="12786" width="19.42578125" style="9" hidden="1"/>
    <col min="12787" max="12787" width="10.42578125" style="9" hidden="1"/>
    <col min="12788" max="12788" width="16.42578125" style="9" hidden="1"/>
    <col min="12789" max="12789" width="27.28515625" style="9" hidden="1"/>
    <col min="12790" max="12790" width="10.140625" style="9" hidden="1"/>
    <col min="12791" max="12791" width="18.140625" style="9" hidden="1"/>
    <col min="12792" max="12792" width="21" style="9" hidden="1"/>
    <col min="12793" max="12793" width="23.7109375" style="9" hidden="1"/>
    <col min="12794" max="12794" width="10.7109375" style="9" hidden="1"/>
    <col min="12795" max="12795" width="25.42578125" style="9" hidden="1"/>
    <col min="12796" max="12796" width="12.42578125" style="9" hidden="1"/>
    <col min="12797" max="12797" width="13.42578125" style="9" hidden="1"/>
    <col min="12798" max="12798" width="10.28515625" style="9" hidden="1"/>
    <col min="12799" max="12807" width="15.42578125" style="9" hidden="1"/>
    <col min="12808" max="12808" width="15.85546875" style="9" hidden="1"/>
    <col min="12809" max="12809" width="13.42578125" style="9" hidden="1"/>
    <col min="12810" max="12810" width="12.85546875" style="9" hidden="1"/>
    <col min="12811" max="12811" width="13.42578125" style="9" hidden="1"/>
    <col min="12812" max="12812" width="16" style="9" hidden="1"/>
    <col min="12813" max="12813" width="12.28515625" style="9" hidden="1"/>
    <col min="12814" max="12814" width="17.28515625" style="9" hidden="1"/>
    <col min="12815" max="12815" width="16.28515625" style="9" hidden="1"/>
    <col min="12816" max="12816" width="22.5703125" style="9" hidden="1"/>
    <col min="12817" max="12817" width="21.140625" style="9" hidden="1"/>
    <col min="12818" max="12818" width="23.42578125" style="9" hidden="1"/>
    <col min="12819" max="13040" width="10.85546875" style="9" hidden="1"/>
    <col min="13041" max="13041" width="19.7109375" style="9" hidden="1"/>
    <col min="13042" max="13042" width="19.42578125" style="9" hidden="1"/>
    <col min="13043" max="13043" width="10.42578125" style="9" hidden="1"/>
    <col min="13044" max="13044" width="16.42578125" style="9" hidden="1"/>
    <col min="13045" max="13045" width="27.28515625" style="9" hidden="1"/>
    <col min="13046" max="13046" width="10.140625" style="9" hidden="1"/>
    <col min="13047" max="13047" width="18.140625" style="9" hidden="1"/>
    <col min="13048" max="13048" width="21" style="9" hidden="1"/>
    <col min="13049" max="13049" width="23.7109375" style="9" hidden="1"/>
    <col min="13050" max="13050" width="10.7109375" style="9" hidden="1"/>
    <col min="13051" max="13051" width="25.42578125" style="9" hidden="1"/>
    <col min="13052" max="13052" width="12.42578125" style="9" hidden="1"/>
    <col min="13053" max="13053" width="13.42578125" style="9" hidden="1"/>
    <col min="13054" max="13054" width="10.28515625" style="9" hidden="1"/>
    <col min="13055" max="13063" width="15.42578125" style="9" hidden="1"/>
    <col min="13064" max="13064" width="15.85546875" style="9" hidden="1"/>
    <col min="13065" max="13065" width="13.42578125" style="9" hidden="1"/>
    <col min="13066" max="13066" width="12.85546875" style="9" hidden="1"/>
    <col min="13067" max="13067" width="13.42578125" style="9" hidden="1"/>
    <col min="13068" max="13068" width="16" style="9" hidden="1"/>
    <col min="13069" max="13069" width="12.28515625" style="9" hidden="1"/>
    <col min="13070" max="13070" width="17.28515625" style="9" hidden="1"/>
    <col min="13071" max="13071" width="16.28515625" style="9" hidden="1"/>
    <col min="13072" max="13072" width="22.5703125" style="9" hidden="1"/>
    <col min="13073" max="13073" width="21.140625" style="9" hidden="1"/>
    <col min="13074" max="13074" width="23.42578125" style="9" hidden="1"/>
    <col min="13075" max="13296" width="10.85546875" style="9" hidden="1"/>
    <col min="13297" max="13297" width="19.7109375" style="9" hidden="1"/>
    <col min="13298" max="13298" width="19.42578125" style="9" hidden="1"/>
    <col min="13299" max="13299" width="10.42578125" style="9" hidden="1"/>
    <col min="13300" max="13300" width="16.42578125" style="9" hidden="1"/>
    <col min="13301" max="13301" width="27.28515625" style="9" hidden="1"/>
    <col min="13302" max="13302" width="10.140625" style="9" hidden="1"/>
    <col min="13303" max="13303" width="18.140625" style="9" hidden="1"/>
    <col min="13304" max="13304" width="21" style="9" hidden="1"/>
    <col min="13305" max="13305" width="23.7109375" style="9" hidden="1"/>
    <col min="13306" max="13306" width="10.7109375" style="9" hidden="1"/>
    <col min="13307" max="13307" width="25.42578125" style="9" hidden="1"/>
    <col min="13308" max="13308" width="12.42578125" style="9" hidden="1"/>
    <col min="13309" max="13309" width="13.42578125" style="9" hidden="1"/>
    <col min="13310" max="13310" width="10.28515625" style="9" hidden="1"/>
    <col min="13311" max="13319" width="15.42578125" style="9" hidden="1"/>
    <col min="13320" max="13320" width="15.85546875" style="9" hidden="1"/>
    <col min="13321" max="13321" width="13.42578125" style="9" hidden="1"/>
    <col min="13322" max="13322" width="12.85546875" style="9" hidden="1"/>
    <col min="13323" max="13323" width="13.42578125" style="9" hidden="1"/>
    <col min="13324" max="13324" width="16" style="9" hidden="1"/>
    <col min="13325" max="13325" width="12.28515625" style="9" hidden="1"/>
    <col min="13326" max="13326" width="17.28515625" style="9" hidden="1"/>
    <col min="13327" max="13327" width="16.28515625" style="9" hidden="1"/>
    <col min="13328" max="13328" width="22.5703125" style="9" hidden="1"/>
    <col min="13329" max="13329" width="21.140625" style="9" hidden="1"/>
    <col min="13330" max="13330" width="23.42578125" style="9" hidden="1"/>
    <col min="13331" max="13552" width="10.85546875" style="9" hidden="1"/>
    <col min="13553" max="13553" width="19.7109375" style="9" hidden="1"/>
    <col min="13554" max="13554" width="19.42578125" style="9" hidden="1"/>
    <col min="13555" max="13555" width="10.42578125" style="9" hidden="1"/>
    <col min="13556" max="13556" width="16.42578125" style="9" hidden="1"/>
    <col min="13557" max="13557" width="27.28515625" style="9" hidden="1"/>
    <col min="13558" max="13558" width="10.140625" style="9" hidden="1"/>
    <col min="13559" max="13559" width="18.140625" style="9" hidden="1"/>
    <col min="13560" max="13560" width="21" style="9" hidden="1"/>
    <col min="13561" max="13561" width="23.7109375" style="9" hidden="1"/>
    <col min="13562" max="13562" width="10.7109375" style="9" hidden="1"/>
    <col min="13563" max="13563" width="25.42578125" style="9" hidden="1"/>
    <col min="13564" max="13564" width="12.42578125" style="9" hidden="1"/>
    <col min="13565" max="13565" width="13.42578125" style="9" hidden="1"/>
    <col min="13566" max="13566" width="10.28515625" style="9" hidden="1"/>
    <col min="13567" max="13575" width="15.42578125" style="9" hidden="1"/>
    <col min="13576" max="13576" width="15.85546875" style="9" hidden="1"/>
    <col min="13577" max="13577" width="13.42578125" style="9" hidden="1"/>
    <col min="13578" max="13578" width="12.85546875" style="9" hidden="1"/>
    <col min="13579" max="13579" width="13.42578125" style="9" hidden="1"/>
    <col min="13580" max="13580" width="16" style="9" hidden="1"/>
    <col min="13581" max="13581" width="12.28515625" style="9" hidden="1"/>
    <col min="13582" max="13582" width="17.28515625" style="9" hidden="1"/>
    <col min="13583" max="13583" width="16.28515625" style="9" hidden="1"/>
    <col min="13584" max="13584" width="22.5703125" style="9" hidden="1"/>
    <col min="13585" max="13585" width="21.140625" style="9" hidden="1"/>
    <col min="13586" max="13586" width="23.42578125" style="9" hidden="1"/>
    <col min="13587" max="13808" width="10.85546875" style="9" hidden="1"/>
    <col min="13809" max="13809" width="19.7109375" style="9" hidden="1"/>
    <col min="13810" max="13810" width="19.42578125" style="9" hidden="1"/>
    <col min="13811" max="13811" width="10.42578125" style="9" hidden="1"/>
    <col min="13812" max="13812" width="16.42578125" style="9" hidden="1"/>
    <col min="13813" max="13813" width="27.28515625" style="9" hidden="1"/>
    <col min="13814" max="13814" width="10.140625" style="9" hidden="1"/>
    <col min="13815" max="13815" width="18.140625" style="9" hidden="1"/>
    <col min="13816" max="13816" width="21" style="9" hidden="1"/>
    <col min="13817" max="13817" width="23.7109375" style="9" hidden="1"/>
    <col min="13818" max="13818" width="10.7109375" style="9" hidden="1"/>
    <col min="13819" max="13819" width="25.42578125" style="9" hidden="1"/>
    <col min="13820" max="13820" width="12.42578125" style="9" hidden="1"/>
    <col min="13821" max="13821" width="13.42578125" style="9" hidden="1"/>
    <col min="13822" max="13822" width="10.28515625" style="9" hidden="1"/>
    <col min="13823" max="13831" width="15.42578125" style="9" hidden="1"/>
    <col min="13832" max="13832" width="15.85546875" style="9" hidden="1"/>
    <col min="13833" max="13833" width="13.42578125" style="9" hidden="1"/>
    <col min="13834" max="13834" width="12.85546875" style="9" hidden="1"/>
    <col min="13835" max="13835" width="13.42578125" style="9" hidden="1"/>
    <col min="13836" max="13836" width="16" style="9" hidden="1"/>
    <col min="13837" max="13837" width="12.28515625" style="9" hidden="1"/>
    <col min="13838" max="13838" width="17.28515625" style="9" hidden="1"/>
    <col min="13839" max="13839" width="16.28515625" style="9" hidden="1"/>
    <col min="13840" max="13840" width="22.5703125" style="9" hidden="1"/>
    <col min="13841" max="13841" width="21.140625" style="9" hidden="1"/>
    <col min="13842" max="13842" width="23.42578125" style="9" hidden="1"/>
    <col min="13843" max="14064" width="10.85546875" style="9" hidden="1"/>
    <col min="14065" max="14065" width="19.7109375" style="9" hidden="1"/>
    <col min="14066" max="14066" width="19.42578125" style="9" hidden="1"/>
    <col min="14067" max="14067" width="10.42578125" style="9" hidden="1"/>
    <col min="14068" max="14068" width="16.42578125" style="9" hidden="1"/>
    <col min="14069" max="14069" width="27.28515625" style="9" hidden="1"/>
    <col min="14070" max="14070" width="10.140625" style="9" hidden="1"/>
    <col min="14071" max="14071" width="18.140625" style="9" hidden="1"/>
    <col min="14072" max="14072" width="21" style="9" hidden="1"/>
    <col min="14073" max="14073" width="23.7109375" style="9" hidden="1"/>
    <col min="14074" max="14074" width="10.7109375" style="9" hidden="1"/>
    <col min="14075" max="14075" width="25.42578125" style="9" hidden="1"/>
    <col min="14076" max="14076" width="12.42578125" style="9" hidden="1"/>
    <col min="14077" max="14077" width="13.42578125" style="9" hidden="1"/>
    <col min="14078" max="14078" width="10.28515625" style="9" hidden="1"/>
    <col min="14079" max="14087" width="15.42578125" style="9" hidden="1"/>
    <col min="14088" max="14088" width="15.85546875" style="9" hidden="1"/>
    <col min="14089" max="14089" width="13.42578125" style="9" hidden="1"/>
    <col min="14090" max="14090" width="12.85546875" style="9" hidden="1"/>
    <col min="14091" max="14091" width="13.42578125" style="9" hidden="1"/>
    <col min="14092" max="14092" width="16" style="9" hidden="1"/>
    <col min="14093" max="14093" width="12.28515625" style="9" hidden="1"/>
    <col min="14094" max="14094" width="17.28515625" style="9" hidden="1"/>
    <col min="14095" max="14095" width="16.28515625" style="9" hidden="1"/>
    <col min="14096" max="14096" width="22.5703125" style="9" hidden="1"/>
    <col min="14097" max="14097" width="21.140625" style="9" hidden="1"/>
    <col min="14098" max="14098" width="23.42578125" style="9" hidden="1"/>
    <col min="14099" max="14320" width="10.85546875" style="9" hidden="1"/>
    <col min="14321" max="14321" width="19.7109375" style="9" hidden="1"/>
    <col min="14322" max="14322" width="19.42578125" style="9" hidden="1"/>
    <col min="14323" max="14323" width="10.42578125" style="9" hidden="1"/>
    <col min="14324" max="14324" width="16.42578125" style="9" hidden="1"/>
    <col min="14325" max="14325" width="27.28515625" style="9" hidden="1"/>
    <col min="14326" max="14326" width="10.140625" style="9" hidden="1"/>
    <col min="14327" max="14327" width="18.140625" style="9" hidden="1"/>
    <col min="14328" max="14328" width="21" style="9" hidden="1"/>
    <col min="14329" max="14329" width="23.7109375" style="9" hidden="1"/>
    <col min="14330" max="14330" width="10.7109375" style="9" hidden="1"/>
    <col min="14331" max="14331" width="25.42578125" style="9" hidden="1"/>
    <col min="14332" max="14332" width="12.42578125" style="9" hidden="1"/>
    <col min="14333" max="14333" width="13.42578125" style="9" hidden="1"/>
    <col min="14334" max="14334" width="10.28515625" style="9" hidden="1"/>
    <col min="14335" max="14343" width="15.42578125" style="9" hidden="1"/>
    <col min="14344" max="14344" width="15.85546875" style="9" hidden="1"/>
    <col min="14345" max="14345" width="13.42578125" style="9" hidden="1"/>
    <col min="14346" max="14346" width="12.85546875" style="9" hidden="1"/>
    <col min="14347" max="14347" width="13.42578125" style="9" hidden="1"/>
    <col min="14348" max="14348" width="16" style="9" hidden="1"/>
    <col min="14349" max="14349" width="12.28515625" style="9" hidden="1"/>
    <col min="14350" max="14350" width="17.28515625" style="9" hidden="1"/>
    <col min="14351" max="14351" width="16.28515625" style="9" hidden="1"/>
    <col min="14352" max="14352" width="22.5703125" style="9" hidden="1"/>
    <col min="14353" max="14353" width="21.140625" style="9" hidden="1"/>
    <col min="14354" max="14354" width="23.42578125" style="9" hidden="1"/>
    <col min="14355" max="14576" width="10.85546875" style="9" hidden="1"/>
    <col min="14577" max="14577" width="19.7109375" style="9" hidden="1"/>
    <col min="14578" max="14578" width="19.42578125" style="9" hidden="1"/>
    <col min="14579" max="14579" width="10.42578125" style="9" hidden="1"/>
    <col min="14580" max="14580" width="16.42578125" style="9" hidden="1"/>
    <col min="14581" max="14581" width="27.28515625" style="9" hidden="1"/>
    <col min="14582" max="14582" width="10.140625" style="9" hidden="1"/>
    <col min="14583" max="14583" width="18.140625" style="9" hidden="1"/>
    <col min="14584" max="14584" width="21" style="9" hidden="1"/>
    <col min="14585" max="14585" width="23.7109375" style="9" hidden="1"/>
    <col min="14586" max="14586" width="10.7109375" style="9" hidden="1"/>
    <col min="14587" max="14587" width="25.42578125" style="9" hidden="1"/>
    <col min="14588" max="14588" width="12.42578125" style="9" hidden="1"/>
    <col min="14589" max="14589" width="13.42578125" style="9" hidden="1"/>
    <col min="14590" max="14590" width="10.28515625" style="9" hidden="1"/>
    <col min="14591" max="14599" width="15.42578125" style="9" hidden="1"/>
    <col min="14600" max="14600" width="15.85546875" style="9" hidden="1"/>
    <col min="14601" max="14601" width="13.42578125" style="9" hidden="1"/>
    <col min="14602" max="14602" width="12.85546875" style="9" hidden="1"/>
    <col min="14603" max="14603" width="13.42578125" style="9" hidden="1"/>
    <col min="14604" max="14604" width="16" style="9" hidden="1"/>
    <col min="14605" max="14605" width="12.28515625" style="9" hidden="1"/>
    <col min="14606" max="14606" width="17.28515625" style="9" hidden="1"/>
    <col min="14607" max="14607" width="16.28515625" style="9" hidden="1"/>
    <col min="14608" max="14608" width="22.5703125" style="9" hidden="1"/>
    <col min="14609" max="14609" width="21.140625" style="9" hidden="1"/>
    <col min="14610" max="14610" width="23.42578125" style="9" hidden="1"/>
    <col min="14611" max="14832" width="10.85546875" style="9" hidden="1"/>
    <col min="14833" max="14833" width="19.7109375" style="9" hidden="1"/>
    <col min="14834" max="14834" width="19.42578125" style="9" hidden="1"/>
    <col min="14835" max="14835" width="10.42578125" style="9" hidden="1"/>
    <col min="14836" max="14836" width="16.42578125" style="9" hidden="1"/>
    <col min="14837" max="14837" width="27.28515625" style="9" hidden="1"/>
    <col min="14838" max="14838" width="10.140625" style="9" hidden="1"/>
    <col min="14839" max="14839" width="18.140625" style="9" hidden="1"/>
    <col min="14840" max="14840" width="21" style="9" hidden="1"/>
    <col min="14841" max="14841" width="23.7109375" style="9" hidden="1"/>
    <col min="14842" max="14842" width="10.7109375" style="9" hidden="1"/>
    <col min="14843" max="14843" width="25.42578125" style="9" hidden="1"/>
    <col min="14844" max="14844" width="12.42578125" style="9" hidden="1"/>
    <col min="14845" max="14845" width="13.42578125" style="9" hidden="1"/>
    <col min="14846" max="14846" width="10.28515625" style="9" hidden="1"/>
    <col min="14847" max="14855" width="15.42578125" style="9" hidden="1"/>
    <col min="14856" max="14856" width="15.85546875" style="9" hidden="1"/>
    <col min="14857" max="14857" width="13.42578125" style="9" hidden="1"/>
    <col min="14858" max="14858" width="12.85546875" style="9" hidden="1"/>
    <col min="14859" max="14859" width="13.42578125" style="9" hidden="1"/>
    <col min="14860" max="14860" width="16" style="9" hidden="1"/>
    <col min="14861" max="14861" width="12.28515625" style="9" hidden="1"/>
    <col min="14862" max="14862" width="17.28515625" style="9" hidden="1"/>
    <col min="14863" max="14863" width="16.28515625" style="9" hidden="1"/>
    <col min="14864" max="14864" width="22.5703125" style="9" hidden="1"/>
    <col min="14865" max="14865" width="21.140625" style="9" hidden="1"/>
    <col min="14866" max="14866" width="23.42578125" style="9" hidden="1"/>
    <col min="14867" max="15088" width="10.85546875" style="9" hidden="1"/>
    <col min="15089" max="15089" width="19.7109375" style="9" hidden="1"/>
    <col min="15090" max="15090" width="19.42578125" style="9" hidden="1"/>
    <col min="15091" max="15091" width="10.42578125" style="9" hidden="1"/>
    <col min="15092" max="15092" width="16.42578125" style="9" hidden="1"/>
    <col min="15093" max="15093" width="27.28515625" style="9" hidden="1"/>
    <col min="15094" max="15094" width="10.140625" style="9" hidden="1"/>
    <col min="15095" max="15095" width="18.140625" style="9" hidden="1"/>
    <col min="15096" max="15096" width="21" style="9" hidden="1"/>
    <col min="15097" max="15097" width="23.7109375" style="9" hidden="1"/>
    <col min="15098" max="15098" width="10.7109375" style="9" hidden="1"/>
    <col min="15099" max="15099" width="25.42578125" style="9" hidden="1"/>
    <col min="15100" max="15100" width="12.42578125" style="9" hidden="1"/>
    <col min="15101" max="15101" width="13.42578125" style="9" hidden="1"/>
    <col min="15102" max="15102" width="10.28515625" style="9" hidden="1"/>
    <col min="15103" max="15111" width="15.42578125" style="9" hidden="1"/>
    <col min="15112" max="15112" width="15.85546875" style="9" hidden="1"/>
    <col min="15113" max="15113" width="13.42578125" style="9" hidden="1"/>
    <col min="15114" max="15114" width="12.85546875" style="9" hidden="1"/>
    <col min="15115" max="15115" width="13.42578125" style="9" hidden="1"/>
    <col min="15116" max="15116" width="16" style="9" hidden="1"/>
    <col min="15117" max="15117" width="12.28515625" style="9" hidden="1"/>
    <col min="15118" max="15118" width="17.28515625" style="9" hidden="1"/>
    <col min="15119" max="15119" width="16.28515625" style="9" hidden="1"/>
    <col min="15120" max="15120" width="22.5703125" style="9" hidden="1"/>
    <col min="15121" max="15121" width="21.140625" style="9" hidden="1"/>
    <col min="15122" max="15122" width="23.42578125" style="9" hidden="1"/>
    <col min="15123" max="15344" width="10.85546875" style="9" hidden="1"/>
    <col min="15345" max="15345" width="19.7109375" style="9" hidden="1"/>
    <col min="15346" max="15346" width="19.42578125" style="9" hidden="1"/>
    <col min="15347" max="15347" width="10.42578125" style="9" hidden="1"/>
    <col min="15348" max="15348" width="16.42578125" style="9" hidden="1"/>
    <col min="15349" max="15349" width="27.28515625" style="9" hidden="1"/>
    <col min="15350" max="15350" width="10.140625" style="9" hidden="1"/>
    <col min="15351" max="15351" width="18.140625" style="9" hidden="1"/>
    <col min="15352" max="15352" width="21" style="9" hidden="1"/>
    <col min="15353" max="15353" width="23.7109375" style="9" hidden="1"/>
    <col min="15354" max="15354" width="10.7109375" style="9" hidden="1"/>
    <col min="15355" max="15355" width="25.42578125" style="9" hidden="1"/>
    <col min="15356" max="15356" width="12.42578125" style="9" hidden="1"/>
    <col min="15357" max="15357" width="13.42578125" style="9" hidden="1"/>
    <col min="15358" max="15358" width="10.28515625" style="9" hidden="1"/>
    <col min="15359" max="15367" width="15.42578125" style="9" hidden="1"/>
    <col min="15368" max="15368" width="15.85546875" style="9" hidden="1"/>
    <col min="15369" max="15369" width="13.42578125" style="9" hidden="1"/>
    <col min="15370" max="15370" width="12.85546875" style="9" hidden="1"/>
    <col min="15371" max="15371" width="13.42578125" style="9" hidden="1"/>
    <col min="15372" max="15372" width="16" style="9" hidden="1"/>
    <col min="15373" max="15373" width="12.28515625" style="9" hidden="1"/>
    <col min="15374" max="15374" width="17.28515625" style="9" hidden="1"/>
    <col min="15375" max="15375" width="16.28515625" style="9" hidden="1"/>
    <col min="15376" max="15376" width="22.5703125" style="9" hidden="1"/>
    <col min="15377" max="15377" width="21.140625" style="9" hidden="1"/>
    <col min="15378" max="15378" width="23.42578125" style="9" hidden="1"/>
    <col min="15379" max="15600" width="10.85546875" style="9" hidden="1"/>
    <col min="15601" max="15601" width="19.7109375" style="9" hidden="1"/>
    <col min="15602" max="15602" width="19.42578125" style="9" hidden="1"/>
    <col min="15603" max="15603" width="10.42578125" style="9" hidden="1"/>
    <col min="15604" max="15604" width="16.42578125" style="9" hidden="1"/>
    <col min="15605" max="15605" width="27.28515625" style="9" hidden="1"/>
    <col min="15606" max="15606" width="10.140625" style="9" hidden="1"/>
    <col min="15607" max="15607" width="18.140625" style="9" hidden="1"/>
    <col min="15608" max="15608" width="21" style="9" hidden="1"/>
    <col min="15609" max="15609" width="23.7109375" style="9" hidden="1"/>
    <col min="15610" max="15610" width="10.7109375" style="9" hidden="1"/>
    <col min="15611" max="15611" width="25.42578125" style="9" hidden="1"/>
    <col min="15612" max="15612" width="12.42578125" style="9" hidden="1"/>
    <col min="15613" max="15613" width="13.42578125" style="9" hidden="1"/>
    <col min="15614" max="15614" width="10.28515625" style="9" hidden="1"/>
    <col min="15615" max="15623" width="15.42578125" style="9" hidden="1"/>
    <col min="15624" max="15624" width="15.85546875" style="9" hidden="1"/>
    <col min="15625" max="15625" width="13.42578125" style="9" hidden="1"/>
    <col min="15626" max="15626" width="12.85546875" style="9" hidden="1"/>
    <col min="15627" max="15627" width="13.42578125" style="9" hidden="1"/>
    <col min="15628" max="15628" width="16" style="9" hidden="1"/>
    <col min="15629" max="15629" width="12.28515625" style="9" hidden="1"/>
    <col min="15630" max="15630" width="17.28515625" style="9" hidden="1"/>
    <col min="15631" max="15631" width="16.28515625" style="9" hidden="1"/>
    <col min="15632" max="15632" width="22.5703125" style="9" hidden="1"/>
    <col min="15633" max="15633" width="21.140625" style="9" hidden="1"/>
    <col min="15634" max="15634" width="23.42578125" style="9" hidden="1"/>
    <col min="15635" max="15856" width="10.85546875" style="9" hidden="1"/>
    <col min="15857" max="15857" width="19.7109375" style="9" hidden="1"/>
    <col min="15858" max="15858" width="19.42578125" style="9" hidden="1"/>
    <col min="15859" max="15859" width="10.42578125" style="9" hidden="1"/>
    <col min="15860" max="15860" width="16.42578125" style="9" hidden="1"/>
    <col min="15861" max="15861" width="27.28515625" style="9" hidden="1"/>
    <col min="15862" max="15862" width="10.140625" style="9" hidden="1"/>
    <col min="15863" max="15863" width="18.140625" style="9" hidden="1"/>
    <col min="15864" max="15864" width="21" style="9" hidden="1"/>
    <col min="15865" max="15865" width="23.7109375" style="9" hidden="1"/>
    <col min="15866" max="15866" width="10.7109375" style="9" hidden="1"/>
    <col min="15867" max="15867" width="25.42578125" style="9" hidden="1"/>
    <col min="15868" max="15868" width="12.42578125" style="9" hidden="1"/>
    <col min="15869" max="15869" width="13.42578125" style="9" hidden="1"/>
    <col min="15870" max="15870" width="10.28515625" style="9" hidden="1"/>
    <col min="15871" max="15879" width="15.42578125" style="9" hidden="1"/>
    <col min="15880" max="15880" width="15.85546875" style="9" hidden="1"/>
    <col min="15881" max="15881" width="13.42578125" style="9" hidden="1"/>
    <col min="15882" max="15882" width="12.85546875" style="9" hidden="1"/>
    <col min="15883" max="15883" width="13.42578125" style="9" hidden="1"/>
    <col min="15884" max="15884" width="16" style="9" hidden="1"/>
    <col min="15885" max="15885" width="12.28515625" style="9" hidden="1"/>
    <col min="15886" max="15886" width="17.28515625" style="9" hidden="1"/>
    <col min="15887" max="15887" width="16.28515625" style="9" hidden="1"/>
    <col min="15888" max="15888" width="22.5703125" style="9" hidden="1"/>
    <col min="15889" max="15889" width="21.140625" style="9" hidden="1"/>
    <col min="15890" max="15890" width="23.42578125" style="9" hidden="1"/>
    <col min="15891" max="16112" width="10.85546875" style="9" hidden="1"/>
    <col min="16113" max="16113" width="19.7109375" style="9" hidden="1"/>
    <col min="16114" max="16114" width="19.42578125" style="9" hidden="1"/>
    <col min="16115" max="16115" width="10.42578125" style="9" hidden="1"/>
    <col min="16116" max="16116" width="16.42578125" style="9" hidden="1"/>
    <col min="16117" max="16117" width="27.28515625" style="9" hidden="1"/>
    <col min="16118" max="16118" width="10.140625" style="9" hidden="1"/>
    <col min="16119" max="16119" width="18.140625" style="9" hidden="1"/>
    <col min="16120" max="16120" width="21" style="9" hidden="1"/>
    <col min="16121" max="16121" width="23.7109375" style="9" hidden="1"/>
    <col min="16122" max="16122" width="10.7109375" style="9" hidden="1"/>
    <col min="16123" max="16123" width="25.42578125" style="9" hidden="1"/>
    <col min="16124" max="16124" width="12.42578125" style="9" hidden="1"/>
    <col min="16125" max="16125" width="13.42578125" style="9" hidden="1"/>
    <col min="16126" max="16126" width="10.28515625" style="9" hidden="1"/>
    <col min="16127" max="16135" width="15.42578125" style="9" hidden="1"/>
    <col min="16136" max="16136" width="15.85546875" style="9" hidden="1"/>
    <col min="16137" max="16137" width="13.42578125" style="9" hidden="1"/>
    <col min="16138" max="16138" width="12.85546875" style="9" hidden="1"/>
    <col min="16139" max="16139" width="13.42578125" style="9" hidden="1"/>
    <col min="16140" max="16140" width="16" style="9" hidden="1"/>
    <col min="16141" max="16141" width="12.28515625" style="9" hidden="1"/>
    <col min="16142" max="16142" width="17.28515625" style="9" hidden="1"/>
    <col min="16143" max="16143" width="16.28515625" style="9" hidden="1"/>
    <col min="16144" max="16144" width="22.5703125" style="9" hidden="1"/>
    <col min="16145" max="16145" width="21.140625" style="9" hidden="1"/>
    <col min="16146" max="16146" width="23.42578125" style="9" hidden="1"/>
    <col min="16147" max="16147" width="21.140625" style="9" hidden="1"/>
    <col min="16148" max="16148" width="23.42578125" style="9" hidden="1"/>
    <col min="16149" max="16149" width="21.140625" style="9" hidden="1"/>
    <col min="16150" max="16150" width="23.42578125" style="9" hidden="1"/>
    <col min="16151" max="16151" width="21.140625" style="9" hidden="1"/>
    <col min="16152" max="16152" width="23.42578125" style="9" hidden="1"/>
    <col min="16153" max="16153" width="21.140625" style="9" hidden="1"/>
    <col min="16154" max="16155" width="23.42578125" style="9" hidden="1"/>
    <col min="16156" max="16156" width="21.140625" style="9" hidden="1"/>
    <col min="16157" max="16158" width="23.42578125" style="9" hidden="1"/>
    <col min="16159" max="16159" width="21.140625" style="9" hidden="1"/>
    <col min="16160" max="16161" width="23.42578125" style="9" hidden="1"/>
    <col min="16162" max="16162" width="21.140625" style="9" hidden="1"/>
    <col min="16163" max="16164" width="23.42578125" style="9" hidden="1"/>
    <col min="16165" max="16165" width="21.140625" style="9" hidden="1"/>
    <col min="16166" max="16167" width="23.42578125" style="9" hidden="1"/>
    <col min="16168" max="16168" width="21.140625" style="9" hidden="1"/>
    <col min="16169" max="16176" width="23.42578125" style="9" hidden="1"/>
    <col min="16177" max="16384" width="10.85546875" style="9" hidden="1"/>
  </cols>
  <sheetData>
    <row r="1" spans="1:17" ht="13.5" customHeight="1" x14ac:dyDescent="0.2">
      <c r="A1" s="238"/>
      <c r="B1" s="238"/>
      <c r="C1" s="238"/>
      <c r="D1" s="238"/>
      <c r="E1" s="264" t="s">
        <v>225</v>
      </c>
      <c r="F1" s="264"/>
      <c r="G1" s="264"/>
      <c r="H1" s="264"/>
      <c r="I1" s="264"/>
      <c r="J1" s="264"/>
      <c r="K1" s="264"/>
      <c r="L1" s="264"/>
      <c r="M1" s="264"/>
      <c r="N1" s="264"/>
      <c r="O1" s="264"/>
      <c r="P1" s="264"/>
      <c r="Q1" s="264"/>
    </row>
    <row r="2" spans="1:17" ht="13.5" customHeight="1" x14ac:dyDescent="0.2">
      <c r="A2" s="238"/>
      <c r="B2" s="238"/>
      <c r="C2" s="238"/>
      <c r="D2" s="238"/>
      <c r="E2" s="264"/>
      <c r="F2" s="264"/>
      <c r="G2" s="264"/>
      <c r="H2" s="264"/>
      <c r="I2" s="264"/>
      <c r="J2" s="264"/>
      <c r="K2" s="264"/>
      <c r="L2" s="264"/>
      <c r="M2" s="264"/>
      <c r="N2" s="264"/>
      <c r="O2" s="264"/>
      <c r="P2" s="264"/>
      <c r="Q2" s="264"/>
    </row>
    <row r="3" spans="1:17" ht="35.25" customHeight="1" x14ac:dyDescent="0.2">
      <c r="A3" s="238"/>
      <c r="B3" s="238"/>
      <c r="C3" s="238"/>
      <c r="D3" s="238"/>
      <c r="E3" s="264"/>
      <c r="F3" s="264"/>
      <c r="G3" s="264"/>
      <c r="H3" s="264"/>
      <c r="I3" s="264"/>
      <c r="J3" s="264"/>
      <c r="K3" s="264"/>
      <c r="L3" s="264"/>
      <c r="M3" s="264"/>
      <c r="N3" s="264"/>
      <c r="O3" s="264"/>
      <c r="P3" s="264"/>
      <c r="Q3" s="264"/>
    </row>
    <row r="4" spans="1:17" ht="15.75" customHeight="1" x14ac:dyDescent="0.2">
      <c r="A4" s="240" t="s">
        <v>275</v>
      </c>
      <c r="B4" s="240"/>
      <c r="C4" s="240"/>
      <c r="D4" s="240"/>
      <c r="E4" s="240"/>
      <c r="F4" s="240"/>
      <c r="G4" s="240"/>
      <c r="H4" s="240"/>
      <c r="I4" s="240"/>
      <c r="J4" s="240"/>
      <c r="K4" s="240"/>
      <c r="L4" s="240"/>
      <c r="M4" s="240"/>
      <c r="N4" s="240"/>
      <c r="O4" s="240"/>
      <c r="P4" s="240"/>
      <c r="Q4" s="240"/>
    </row>
    <row r="5" spans="1:17" ht="15" customHeight="1" x14ac:dyDescent="0.2">
      <c r="A5" s="240" t="s">
        <v>276</v>
      </c>
      <c r="B5" s="240"/>
      <c r="C5" s="240"/>
      <c r="D5" s="240"/>
      <c r="E5" s="240"/>
      <c r="F5" s="240"/>
      <c r="G5" s="240"/>
      <c r="H5" s="240"/>
      <c r="I5" s="240"/>
      <c r="J5" s="240"/>
      <c r="K5" s="240"/>
      <c r="L5" s="240"/>
      <c r="M5" s="240"/>
      <c r="N5" s="240"/>
      <c r="O5" s="240"/>
      <c r="P5" s="240"/>
      <c r="Q5" s="240"/>
    </row>
    <row r="6" spans="1:17" x14ac:dyDescent="0.2">
      <c r="A6" s="240" t="s">
        <v>260</v>
      </c>
      <c r="B6" s="240"/>
      <c r="C6" s="240"/>
      <c r="D6" s="240"/>
      <c r="E6" s="240"/>
      <c r="F6" s="240"/>
      <c r="G6" s="240"/>
      <c r="H6" s="240"/>
      <c r="I6" s="240"/>
      <c r="J6" s="240"/>
      <c r="K6" s="240"/>
      <c r="L6" s="240"/>
      <c r="M6" s="240"/>
      <c r="N6" s="240"/>
      <c r="O6" s="240"/>
      <c r="P6" s="240"/>
      <c r="Q6" s="240"/>
    </row>
    <row r="7" spans="1:17" x14ac:dyDescent="0.2">
      <c r="A7" s="238"/>
      <c r="B7" s="238"/>
      <c r="C7" s="238"/>
      <c r="D7" s="238"/>
      <c r="E7" s="238"/>
      <c r="F7" s="238"/>
      <c r="G7" s="238"/>
      <c r="H7" s="238"/>
      <c r="I7" s="238"/>
      <c r="J7" s="238"/>
      <c r="K7" s="238"/>
      <c r="L7" s="238"/>
      <c r="M7" s="238"/>
      <c r="N7" s="238"/>
      <c r="O7" s="238"/>
      <c r="P7" s="238"/>
      <c r="Q7" s="238"/>
    </row>
    <row r="8" spans="1:17" x14ac:dyDescent="0.2">
      <c r="A8" s="279" t="s">
        <v>1</v>
      </c>
      <c r="B8" s="279"/>
      <c r="C8" s="279"/>
      <c r="D8" s="279"/>
      <c r="E8" s="279"/>
      <c r="F8" s="279"/>
      <c r="G8" s="279"/>
      <c r="H8" s="279"/>
      <c r="I8" s="279"/>
      <c r="J8" s="279"/>
      <c r="K8" s="279"/>
      <c r="L8" s="279"/>
      <c r="M8" s="251" t="s">
        <v>2</v>
      </c>
      <c r="N8" s="251"/>
      <c r="O8" s="251"/>
      <c r="P8" s="251"/>
      <c r="Q8" s="192" t="s">
        <v>263</v>
      </c>
    </row>
    <row r="9" spans="1:17" ht="12.75" customHeight="1" x14ac:dyDescent="0.2">
      <c r="A9" s="251" t="s">
        <v>74</v>
      </c>
      <c r="B9" s="251" t="s">
        <v>92</v>
      </c>
      <c r="C9" s="251" t="s">
        <v>161</v>
      </c>
      <c r="D9" s="250" t="s">
        <v>3</v>
      </c>
      <c r="E9" s="251" t="s">
        <v>4</v>
      </c>
      <c r="F9" s="281" t="s">
        <v>27</v>
      </c>
      <c r="G9" s="281"/>
      <c r="H9" s="281"/>
      <c r="I9" s="281"/>
      <c r="J9" s="281"/>
      <c r="K9" s="281"/>
      <c r="L9" s="250" t="s">
        <v>3</v>
      </c>
      <c r="M9" s="236" t="s">
        <v>433</v>
      </c>
      <c r="N9" s="250" t="s">
        <v>96</v>
      </c>
      <c r="O9" s="250" t="s">
        <v>5</v>
      </c>
      <c r="P9" s="250" t="s">
        <v>6</v>
      </c>
      <c r="Q9" s="236" t="s">
        <v>434</v>
      </c>
    </row>
    <row r="10" spans="1:17" ht="51" customHeight="1" x14ac:dyDescent="0.2">
      <c r="A10" s="251"/>
      <c r="B10" s="251"/>
      <c r="C10" s="251"/>
      <c r="D10" s="250"/>
      <c r="E10" s="251"/>
      <c r="F10" s="188" t="s">
        <v>29</v>
      </c>
      <c r="G10" s="188" t="s">
        <v>28</v>
      </c>
      <c r="H10" s="191" t="s">
        <v>33</v>
      </c>
      <c r="I10" s="188" t="s">
        <v>21</v>
      </c>
      <c r="J10" s="191" t="s">
        <v>34</v>
      </c>
      <c r="K10" s="191" t="s">
        <v>51</v>
      </c>
      <c r="L10" s="250"/>
      <c r="M10" s="236"/>
      <c r="N10" s="250"/>
      <c r="O10" s="250"/>
      <c r="P10" s="280"/>
      <c r="Q10" s="237"/>
    </row>
    <row r="11" spans="1:17" ht="11.25" hidden="1" customHeight="1" x14ac:dyDescent="0.2">
      <c r="A11" s="257" t="str">
        <f>'Plan de desarrollo'!B4</f>
        <v>5. Gobernanza y Gobernabilidad</v>
      </c>
      <c r="B11" s="257" t="str">
        <f>'Objetivos Estratégicos'!B3</f>
        <v xml:space="preserve">Elevar el nivel de competitividad y posicionamiento del Canal como plataforma de contenidos formativos, Informativos y culturales. </v>
      </c>
      <c r="C11" s="258" t="s">
        <v>193</v>
      </c>
      <c r="D11" s="260">
        <f>SUM(L11:L13)</f>
        <v>2.4E-2</v>
      </c>
      <c r="E11" s="256" t="s">
        <v>369</v>
      </c>
      <c r="F11" s="101"/>
      <c r="G11" s="101"/>
      <c r="H11" s="57"/>
      <c r="I11" s="101"/>
      <c r="J11" s="57"/>
      <c r="K11" s="107"/>
      <c r="L11" s="122"/>
      <c r="M11" s="107"/>
      <c r="N11" s="86"/>
      <c r="O11" s="87"/>
      <c r="P11" s="96"/>
      <c r="Q11" s="99"/>
    </row>
    <row r="12" spans="1:17" ht="232.5" customHeight="1" x14ac:dyDescent="0.2">
      <c r="A12" s="257"/>
      <c r="B12" s="257"/>
      <c r="C12" s="258"/>
      <c r="D12" s="260"/>
      <c r="E12" s="257"/>
      <c r="F12" s="101" t="s">
        <v>183</v>
      </c>
      <c r="G12" s="101" t="s">
        <v>97</v>
      </c>
      <c r="H12" s="57" t="s">
        <v>22</v>
      </c>
      <c r="I12" s="101" t="s">
        <v>184</v>
      </c>
      <c r="J12" s="57" t="s">
        <v>20</v>
      </c>
      <c r="K12" s="107">
        <v>7200</v>
      </c>
      <c r="L12" s="122">
        <v>1.2E-2</v>
      </c>
      <c r="M12" s="107">
        <v>7273</v>
      </c>
      <c r="N12" s="111">
        <f>MAX(M12:M12)/K12</f>
        <v>1.0101388888888889</v>
      </c>
      <c r="O12" s="110">
        <f t="shared" ref="O12:O17" si="0">IF(N12&lt;=100%,N12*L12,L12)</f>
        <v>1.2E-2</v>
      </c>
      <c r="P12" s="96">
        <f t="shared" ref="P12:P17" si="1">((SUM(O12))/$D$21)*100</f>
        <v>0.28571428571428575</v>
      </c>
      <c r="Q12" s="99" t="s">
        <v>463</v>
      </c>
    </row>
    <row r="13" spans="1:17" ht="126" customHeight="1" x14ac:dyDescent="0.2">
      <c r="A13" s="257"/>
      <c r="B13" s="257"/>
      <c r="C13" s="258"/>
      <c r="D13" s="260"/>
      <c r="E13" s="257"/>
      <c r="F13" s="101" t="s">
        <v>185</v>
      </c>
      <c r="G13" s="101" t="s">
        <v>78</v>
      </c>
      <c r="H13" s="57" t="s">
        <v>22</v>
      </c>
      <c r="I13" s="101" t="s">
        <v>186</v>
      </c>
      <c r="J13" s="57" t="s">
        <v>20</v>
      </c>
      <c r="K13" s="61">
        <v>30</v>
      </c>
      <c r="L13" s="122">
        <v>1.2E-2</v>
      </c>
      <c r="M13" s="107">
        <v>63</v>
      </c>
      <c r="N13" s="149">
        <f>MAX(M13:M13)/K13</f>
        <v>2.1</v>
      </c>
      <c r="O13" s="147">
        <f t="shared" si="0"/>
        <v>1.2E-2</v>
      </c>
      <c r="P13" s="96">
        <f t="shared" si="1"/>
        <v>0.28571428571428575</v>
      </c>
      <c r="Q13" s="99" t="s">
        <v>464</v>
      </c>
    </row>
    <row r="14" spans="1:17" ht="161.25" customHeight="1" x14ac:dyDescent="0.2">
      <c r="A14" s="257"/>
      <c r="B14" s="257"/>
      <c r="C14" s="257" t="s">
        <v>272</v>
      </c>
      <c r="D14" s="269">
        <f>SUM(L14:L17)</f>
        <v>1.7999999999999999E-2</v>
      </c>
      <c r="E14" s="257"/>
      <c r="F14" s="101" t="s">
        <v>345</v>
      </c>
      <c r="G14" s="101" t="s">
        <v>346</v>
      </c>
      <c r="H14" s="57" t="s">
        <v>23</v>
      </c>
      <c r="I14" s="101" t="s">
        <v>347</v>
      </c>
      <c r="J14" s="57" t="s">
        <v>45</v>
      </c>
      <c r="K14" s="107">
        <v>1</v>
      </c>
      <c r="L14" s="122">
        <v>6.0000000000000001E-3</v>
      </c>
      <c r="M14" s="107">
        <v>1</v>
      </c>
      <c r="N14" s="149">
        <f>SUM(M14:M14)/K14</f>
        <v>1</v>
      </c>
      <c r="O14" s="147">
        <f t="shared" si="0"/>
        <v>6.0000000000000001E-3</v>
      </c>
      <c r="P14" s="96">
        <f t="shared" si="1"/>
        <v>0.14285714285714288</v>
      </c>
      <c r="Q14" s="99" t="s">
        <v>462</v>
      </c>
    </row>
    <row r="15" spans="1:17" ht="97.5" customHeight="1" x14ac:dyDescent="0.2">
      <c r="A15" s="257"/>
      <c r="B15" s="257"/>
      <c r="C15" s="257"/>
      <c r="D15" s="270"/>
      <c r="E15" s="257"/>
      <c r="F15" s="101" t="s">
        <v>348</v>
      </c>
      <c r="G15" s="101" t="s">
        <v>349</v>
      </c>
      <c r="H15" s="57" t="s">
        <v>23</v>
      </c>
      <c r="I15" s="101" t="s">
        <v>350</v>
      </c>
      <c r="J15" s="57" t="s">
        <v>45</v>
      </c>
      <c r="K15" s="107">
        <v>1</v>
      </c>
      <c r="L15" s="122">
        <v>6.0000000000000001E-3</v>
      </c>
      <c r="M15" s="107">
        <v>1</v>
      </c>
      <c r="N15" s="149">
        <f>SUM(M15:M15)/K15</f>
        <v>1</v>
      </c>
      <c r="O15" s="147">
        <f t="shared" si="0"/>
        <v>6.0000000000000001E-3</v>
      </c>
      <c r="P15" s="96">
        <f t="shared" si="1"/>
        <v>0.14285714285714288</v>
      </c>
      <c r="Q15" s="99" t="s">
        <v>460</v>
      </c>
    </row>
    <row r="16" spans="1:17" ht="81.75" customHeight="1" x14ac:dyDescent="0.2">
      <c r="A16" s="257"/>
      <c r="B16" s="257"/>
      <c r="C16" s="257"/>
      <c r="D16" s="270"/>
      <c r="E16" s="257"/>
      <c r="F16" s="101" t="s">
        <v>351</v>
      </c>
      <c r="G16" s="101" t="s">
        <v>370</v>
      </c>
      <c r="H16" s="57" t="s">
        <v>22</v>
      </c>
      <c r="I16" s="101" t="s">
        <v>352</v>
      </c>
      <c r="J16" s="57" t="s">
        <v>20</v>
      </c>
      <c r="K16" s="107">
        <v>50</v>
      </c>
      <c r="L16" s="122">
        <v>3.0000000000000001E-3</v>
      </c>
      <c r="M16" s="107">
        <v>71</v>
      </c>
      <c r="N16" s="149">
        <f>MAX(M16:M16)/K16</f>
        <v>1.42</v>
      </c>
      <c r="O16" s="147">
        <f t="shared" si="0"/>
        <v>3.0000000000000001E-3</v>
      </c>
      <c r="P16" s="96">
        <f t="shared" si="1"/>
        <v>7.1428571428571438E-2</v>
      </c>
      <c r="Q16" s="99" t="s">
        <v>461</v>
      </c>
    </row>
    <row r="17" spans="1:17" ht="132" customHeight="1" x14ac:dyDescent="0.2">
      <c r="A17" s="257"/>
      <c r="B17" s="275"/>
      <c r="C17" s="275"/>
      <c r="D17" s="282"/>
      <c r="E17" s="257"/>
      <c r="F17" s="101" t="s">
        <v>353</v>
      </c>
      <c r="G17" s="101" t="s">
        <v>354</v>
      </c>
      <c r="H17" s="57" t="s">
        <v>23</v>
      </c>
      <c r="I17" s="101" t="s">
        <v>355</v>
      </c>
      <c r="J17" s="57" t="s">
        <v>45</v>
      </c>
      <c r="K17" s="61">
        <v>1</v>
      </c>
      <c r="L17" s="123">
        <v>3.0000000000000001E-3</v>
      </c>
      <c r="M17" s="107">
        <v>1</v>
      </c>
      <c r="N17" s="149">
        <f>SUM(M17:M17)/K17</f>
        <v>1</v>
      </c>
      <c r="O17" s="147">
        <f t="shared" si="0"/>
        <v>3.0000000000000001E-3</v>
      </c>
      <c r="P17" s="96">
        <f t="shared" si="1"/>
        <v>7.1428571428571438E-2</v>
      </c>
      <c r="Q17" s="99" t="s">
        <v>415</v>
      </c>
    </row>
    <row r="18" spans="1:17" ht="13.5" customHeight="1" x14ac:dyDescent="0.2">
      <c r="A18" s="259" t="s">
        <v>8</v>
      </c>
      <c r="B18" s="259"/>
      <c r="C18" s="259"/>
      <c r="D18" s="259"/>
      <c r="E18" s="259"/>
      <c r="F18" s="259"/>
      <c r="G18" s="259"/>
      <c r="H18" s="259"/>
      <c r="I18" s="259"/>
      <c r="J18" s="259"/>
      <c r="K18" s="259"/>
      <c r="L18" s="259"/>
      <c r="M18" s="259"/>
      <c r="N18" s="259"/>
      <c r="O18" s="259"/>
      <c r="P18" s="125">
        <f>SUM(P11:P17)</f>
        <v>1.0000000000000002</v>
      </c>
      <c r="Q18" s="125"/>
    </row>
    <row r="20" spans="1:17" ht="36" x14ac:dyDescent="0.2">
      <c r="D20" s="200">
        <f>SUM(D11:D17)</f>
        <v>4.1999999999999996E-2</v>
      </c>
      <c r="E20" s="199"/>
      <c r="Q20" s="45" t="s">
        <v>220</v>
      </c>
    </row>
    <row r="21" spans="1:17" x14ac:dyDescent="0.2">
      <c r="D21" s="199">
        <f>+D20*100</f>
        <v>4.1999999999999993</v>
      </c>
      <c r="E21" s="199"/>
    </row>
    <row r="22" spans="1:17" x14ac:dyDescent="0.2">
      <c r="D22" s="199"/>
      <c r="E22" s="199"/>
    </row>
    <row r="23" spans="1:17" x14ac:dyDescent="0.2">
      <c r="D23" s="199"/>
      <c r="E23" s="199"/>
    </row>
  </sheetData>
  <mergeCells count="28">
    <mergeCell ref="A18:O18"/>
    <mergeCell ref="A11:A17"/>
    <mergeCell ref="C9:C10"/>
    <mergeCell ref="E11:E17"/>
    <mergeCell ref="B11:B17"/>
    <mergeCell ref="L9:L10"/>
    <mergeCell ref="M9:M10"/>
    <mergeCell ref="F9:K9"/>
    <mergeCell ref="C11:C13"/>
    <mergeCell ref="C14:C17"/>
    <mergeCell ref="D11:D13"/>
    <mergeCell ref="D14:D17"/>
    <mergeCell ref="M8:P8"/>
    <mergeCell ref="A7:Q7"/>
    <mergeCell ref="A8:L8"/>
    <mergeCell ref="A9:A10"/>
    <mergeCell ref="B9:B10"/>
    <mergeCell ref="D9:D10"/>
    <mergeCell ref="N9:N10"/>
    <mergeCell ref="O9:O10"/>
    <mergeCell ref="P9:P10"/>
    <mergeCell ref="E9:E10"/>
    <mergeCell ref="Q9:Q10"/>
    <mergeCell ref="A1:D3"/>
    <mergeCell ref="E1:Q3"/>
    <mergeCell ref="A4:Q4"/>
    <mergeCell ref="A5:Q5"/>
    <mergeCell ref="A6:Q6"/>
  </mergeCells>
  <pageMargins left="0.7" right="0.7" top="0.75" bottom="0.75" header="0.3" footer="0.3"/>
  <pageSetup orientation="portrait" r:id="rId1"/>
  <ignoredErrors>
    <ignoredError sqref="D11 D14" formulaRange="1"/>
    <ignoredError sqref="N1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Plan de desarrollo</vt:lpstr>
      <vt:lpstr>Objetivos Estratégicos</vt:lpstr>
      <vt:lpstr>Análisis áreas</vt:lpstr>
      <vt:lpstr>Gerencia</vt:lpstr>
      <vt:lpstr>Planeación</vt:lpstr>
      <vt:lpstr>G. Agencia Tm</vt:lpstr>
      <vt:lpstr>G. Contenidos</vt:lpstr>
      <vt:lpstr>G. Producción</vt:lpstr>
      <vt:lpstr>G. Relaciones C.</vt:lpstr>
      <vt:lpstr>G. Adtiva y Fra</vt:lpstr>
      <vt:lpstr>G. Tecnología e Inn.</vt:lpstr>
      <vt:lpstr>G. Humana</vt:lpstr>
      <vt:lpstr>G. Jurídica</vt:lpstr>
      <vt:lpstr>G. Control Interno</vt:lpstr>
      <vt:lpstr>'Objetivos Estratégicos'!Área_de_impresión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Andres Pulgarin</cp:lastModifiedBy>
  <cp:lastPrinted>2022-05-05T19:56:14Z</cp:lastPrinted>
  <dcterms:created xsi:type="dcterms:W3CDTF">2014-02-10T16:24:57Z</dcterms:created>
  <dcterms:modified xsi:type="dcterms:W3CDTF">2023-06-14T16:45:27Z</dcterms:modified>
</cp:coreProperties>
</file>