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lpha\calidad\Procesos Telemedellín\1. Direccionamiento Estratégico\5. Planes de acción\Planes 2020\"/>
    </mc:Choice>
  </mc:AlternateContent>
  <bookViews>
    <workbookView xWindow="0" yWindow="0" windowWidth="24000" windowHeight="9030" tabRatio="518" firstSheet="1" activeTab="1"/>
  </bookViews>
  <sheets>
    <sheet name="Plan de desarrollo" sheetId="5" state="hidden" r:id="rId1"/>
    <sheet name="Objetivos Estratégicos" sheetId="4" r:id="rId2"/>
    <sheet name="Gerencia" sheetId="1" r:id="rId3"/>
    <sheet name="Planeación" sheetId="6" r:id="rId4"/>
    <sheet name="G. Programación" sheetId="34" r:id="rId5"/>
    <sheet name="G. Producción" sheetId="29" r:id="rId6"/>
    <sheet name="G. Agencia y Central." sheetId="33" r:id="rId7"/>
    <sheet name="G. Adtiva y Fra" sheetId="24" r:id="rId8"/>
    <sheet name="G. Comunicaciones" sheetId="35" r:id="rId9"/>
    <sheet name="G. Técnica." sheetId="23" r:id="rId10"/>
    <sheet name="G. Humana" sheetId="28" r:id="rId11"/>
    <sheet name="G. Jurídica" sheetId="25" r:id="rId12"/>
    <sheet name="G. Control Interno" sheetId="22" r:id="rId13"/>
  </sheets>
  <definedNames>
    <definedName name="_xlnm._FilterDatabase" localSheetId="4" hidden="1">'G. Programación'!$A$10:$Q$32</definedName>
    <definedName name="_xlnm.Print_Area" localSheetId="1">'Objetivos Estratégicos'!$A$1:$F$12</definedName>
  </definedNames>
  <calcPr calcId="162913"/>
</workbook>
</file>

<file path=xl/calcChain.xml><?xml version="1.0" encoding="utf-8"?>
<calcChain xmlns="http://schemas.openxmlformats.org/spreadsheetml/2006/main">
  <c r="E10" i="4" l="1"/>
  <c r="D10" i="4"/>
  <c r="F11" i="4"/>
  <c r="F12" i="4"/>
  <c r="B15" i="24" l="1"/>
  <c r="F9" i="4" l="1"/>
  <c r="F8" i="4"/>
  <c r="E8" i="4"/>
  <c r="F4" i="4"/>
  <c r="E5" i="4"/>
  <c r="E4" i="4"/>
  <c r="F3" i="4"/>
  <c r="E3" i="4"/>
  <c r="P12" i="29" l="1"/>
  <c r="P11" i="29"/>
  <c r="N15" i="24" l="1"/>
  <c r="N12" i="24"/>
  <c r="N13" i="24"/>
  <c r="N11" i="24"/>
  <c r="D14" i="1" l="1"/>
  <c r="D11" i="29" l="1"/>
  <c r="D11" i="28" l="1"/>
  <c r="D11" i="6"/>
  <c r="D12" i="6"/>
  <c r="D12" i="25"/>
  <c r="D11" i="1"/>
  <c r="D18" i="6" l="1"/>
  <c r="E11" i="4"/>
  <c r="D11" i="4"/>
  <c r="O15" i="24"/>
  <c r="D15" i="24"/>
  <c r="N19" i="35"/>
  <c r="O19" i="35"/>
  <c r="D19" i="35"/>
  <c r="B12" i="25"/>
  <c r="B11" i="24" l="1"/>
  <c r="D11" i="34" l="1"/>
  <c r="D3" i="4" l="1"/>
  <c r="D15" i="1"/>
  <c r="N21" i="34"/>
  <c r="O21" i="34" s="1"/>
  <c r="N23" i="34"/>
  <c r="O23" i="34" s="1"/>
  <c r="N24" i="34"/>
  <c r="O24" i="34"/>
  <c r="N25" i="34"/>
  <c r="O25" i="34" s="1"/>
  <c r="N26" i="34"/>
  <c r="O26" i="34"/>
  <c r="N27" i="34"/>
  <c r="O27" i="34" s="1"/>
  <c r="N28" i="34"/>
  <c r="O28" i="34" s="1"/>
  <c r="N29" i="34"/>
  <c r="O29" i="34" s="1"/>
  <c r="N30" i="34"/>
  <c r="O30" i="34" s="1"/>
  <c r="N31" i="34"/>
  <c r="O31" i="34" s="1"/>
  <c r="N22" i="34"/>
  <c r="O22" i="34" s="1"/>
  <c r="N13" i="34"/>
  <c r="D22" i="34"/>
  <c r="D4" i="4" l="1"/>
  <c r="D35" i="34"/>
  <c r="D16" i="22"/>
  <c r="D15" i="22"/>
  <c r="N13" i="25"/>
  <c r="O13" i="25"/>
  <c r="N14" i="25"/>
  <c r="O14" i="25" s="1"/>
  <c r="N15" i="25"/>
  <c r="O15" i="25"/>
  <c r="N16" i="25"/>
  <c r="O16" i="25" s="1"/>
  <c r="N17" i="25"/>
  <c r="O17" i="25" s="1"/>
  <c r="N18" i="25"/>
  <c r="O18" i="25" s="1"/>
  <c r="N19" i="25"/>
  <c r="O19" i="25"/>
  <c r="D23" i="25"/>
  <c r="D24" i="25" s="1"/>
  <c r="D13" i="25"/>
  <c r="N12" i="23"/>
  <c r="O12" i="23" s="1"/>
  <c r="F7" i="4" s="1"/>
  <c r="D11" i="24"/>
  <c r="N14" i="24"/>
  <c r="O14" i="24" s="1"/>
  <c r="N17" i="35"/>
  <c r="O17" i="35" s="1"/>
  <c r="N16" i="35"/>
  <c r="O16" i="35" s="1"/>
  <c r="D15" i="35"/>
  <c r="D22" i="35" s="1"/>
  <c r="D11" i="35"/>
  <c r="B11" i="33"/>
  <c r="P18" i="25" l="1"/>
  <c r="P16" i="25"/>
  <c r="P14" i="25"/>
  <c r="P19" i="25"/>
  <c r="P17" i="25"/>
  <c r="P15" i="25"/>
  <c r="P13" i="25"/>
  <c r="E9" i="4"/>
  <c r="D9" i="4"/>
  <c r="E6" i="4"/>
  <c r="D6" i="4"/>
  <c r="D5" i="4"/>
  <c r="D19" i="6" l="1"/>
  <c r="D11" i="23"/>
  <c r="E7" i="4" s="1"/>
  <c r="D11" i="33"/>
  <c r="D15" i="23" l="1"/>
  <c r="D7" i="4"/>
  <c r="A11" i="22"/>
  <c r="N18" i="35"/>
  <c r="O18" i="35" s="1"/>
  <c r="N15" i="35"/>
  <c r="O15" i="35" s="1"/>
  <c r="N13" i="35"/>
  <c r="O13" i="35" s="1"/>
  <c r="N14" i="35"/>
  <c r="O14" i="35" s="1"/>
  <c r="N12" i="35"/>
  <c r="O12" i="35" s="1"/>
  <c r="N11" i="35"/>
  <c r="O11" i="35" s="1"/>
  <c r="O12" i="24"/>
  <c r="N12" i="25"/>
  <c r="O12" i="25" s="1"/>
  <c r="F6" i="4" l="1"/>
  <c r="P12" i="25"/>
  <c r="F5" i="4"/>
  <c r="O11" i="24"/>
  <c r="A11" i="28" l="1"/>
  <c r="N11" i="28"/>
  <c r="O11" i="28" s="1"/>
  <c r="N11" i="23"/>
  <c r="O11" i="23" s="1"/>
  <c r="D15" i="29" l="1"/>
  <c r="A11" i="1"/>
  <c r="N11" i="33" l="1"/>
  <c r="O11" i="33" l="1"/>
  <c r="N12" i="29"/>
  <c r="O12" i="29" s="1"/>
  <c r="N11" i="29"/>
  <c r="O11" i="29" s="1"/>
  <c r="N14" i="34" l="1"/>
  <c r="O14" i="34" s="1"/>
  <c r="O13" i="34"/>
  <c r="N12" i="34"/>
  <c r="O12" i="34" s="1"/>
  <c r="N11" i="34"/>
  <c r="O11" i="34" s="1"/>
  <c r="A11" i="34"/>
  <c r="N17" i="34"/>
  <c r="O17" i="34" s="1"/>
  <c r="N11" i="6"/>
  <c r="O11" i="6" s="1"/>
  <c r="B11" i="6"/>
  <c r="A11" i="6"/>
  <c r="P11" i="6" l="1"/>
  <c r="A11" i="33"/>
  <c r="D17" i="33"/>
  <c r="D18" i="33" s="1"/>
  <c r="P11" i="33" s="1"/>
  <c r="N13" i="33"/>
  <c r="O13" i="33" s="1"/>
  <c r="N12" i="33"/>
  <c r="O12" i="33" s="1"/>
  <c r="O13" i="24"/>
  <c r="N20" i="34"/>
  <c r="O20" i="34" s="1"/>
  <c r="N11" i="22"/>
  <c r="O11" i="22" s="1"/>
  <c r="D11" i="22"/>
  <c r="B11" i="22"/>
  <c r="B11" i="35"/>
  <c r="A11" i="35"/>
  <c r="A12" i="25"/>
  <c r="N13" i="28"/>
  <c r="O13" i="28" s="1"/>
  <c r="N12" i="28"/>
  <c r="O12" i="28" s="1"/>
  <c r="D18" i="28"/>
  <c r="D19" i="28" s="1"/>
  <c r="P11" i="28" s="1"/>
  <c r="B11" i="28"/>
  <c r="B11" i="29"/>
  <c r="A11" i="29"/>
  <c r="N19" i="34"/>
  <c r="O19" i="34" s="1"/>
  <c r="N18" i="34"/>
  <c r="O18" i="34" s="1"/>
  <c r="N16" i="34"/>
  <c r="O16" i="34" s="1"/>
  <c r="N15" i="34"/>
  <c r="O15" i="34" s="1"/>
  <c r="N13" i="6"/>
  <c r="O13" i="6" s="1"/>
  <c r="P13" i="6" s="1"/>
  <c r="N12" i="6"/>
  <c r="O12" i="6" s="1"/>
  <c r="P12" i="6" s="1"/>
  <c r="N11" i="1"/>
  <c r="O11" i="1" s="1"/>
  <c r="P11" i="1" s="1"/>
  <c r="B11" i="1"/>
  <c r="F10" i="4" l="1"/>
  <c r="P12" i="33"/>
  <c r="P13" i="33"/>
  <c r="P12" i="28"/>
  <c r="P13" i="28"/>
  <c r="P11" i="22"/>
  <c r="P12" i="22" s="1"/>
  <c r="F24" i="4" s="1"/>
  <c r="D16" i="23"/>
  <c r="D36" i="34"/>
  <c r="D23" i="35"/>
  <c r="P19" i="35" s="1"/>
  <c r="D16" i="29"/>
  <c r="P12" i="23" l="1"/>
  <c r="P11" i="23"/>
  <c r="P16" i="35"/>
  <c r="P17" i="35"/>
  <c r="P11" i="35"/>
  <c r="P25" i="34"/>
  <c r="P27" i="34"/>
  <c r="P28" i="34"/>
  <c r="P21" i="34"/>
  <c r="P26" i="34"/>
  <c r="P30" i="34"/>
  <c r="P24" i="34"/>
  <c r="P23" i="34"/>
  <c r="P29" i="34"/>
  <c r="P22" i="34"/>
  <c r="P11" i="34"/>
  <c r="P14" i="34"/>
  <c r="P12" i="34"/>
  <c r="P17" i="34"/>
  <c r="P13" i="34"/>
  <c r="P31" i="34"/>
  <c r="P19" i="34"/>
  <c r="P15" i="34"/>
  <c r="P20" i="34"/>
  <c r="P16" i="34"/>
  <c r="P18" i="34"/>
  <c r="P12" i="1"/>
  <c r="F18" i="4" s="1"/>
  <c r="P15" i="35"/>
  <c r="P14" i="35"/>
  <c r="P13" i="35"/>
  <c r="P18" i="35"/>
  <c r="P12" i="35"/>
  <c r="P14" i="33"/>
  <c r="F21" i="4" s="1"/>
  <c r="P13" i="29"/>
  <c r="F17" i="4" s="1"/>
  <c r="P20" i="35" l="1"/>
  <c r="F25" i="4" s="1"/>
  <c r="P13" i="23"/>
  <c r="F19" i="4" s="1"/>
  <c r="P32" i="34"/>
  <c r="F22" i="4" s="1"/>
  <c r="P20" i="25"/>
  <c r="F16" i="4" s="1"/>
  <c r="P14" i="6"/>
  <c r="F20" i="4" s="1"/>
  <c r="P14" i="28" l="1"/>
  <c r="F26" i="4" s="1"/>
  <c r="D8" i="4" l="1"/>
  <c r="D12" i="4" s="1"/>
  <c r="D18" i="24"/>
  <c r="D19" i="24" s="1"/>
  <c r="P15" i="24" s="1"/>
  <c r="E12" i="4"/>
  <c r="P13" i="24" l="1"/>
  <c r="P11" i="24"/>
  <c r="P14" i="24"/>
  <c r="P12" i="24"/>
  <c r="P16" i="24" l="1"/>
  <c r="F23" i="4" s="1"/>
</calcChain>
</file>

<file path=xl/sharedStrings.xml><?xml version="1.0" encoding="utf-8"?>
<sst xmlns="http://schemas.openxmlformats.org/spreadsheetml/2006/main" count="707" uniqueCount="319">
  <si>
    <t>PROCESO: Gerencia</t>
  </si>
  <si>
    <t>FORMULACIÓN</t>
  </si>
  <si>
    <t>SEGUIMIENTO</t>
  </si>
  <si>
    <t>PONDERACIÓN</t>
  </si>
  <si>
    <t>RESPONSABLE</t>
  </si>
  <si>
    <t>METAS</t>
  </si>
  <si>
    <t>Ponderación parcial</t>
  </si>
  <si>
    <t>Total ponderado</t>
  </si>
  <si>
    <t>Gerente</t>
  </si>
  <si>
    <t>EVALUACIÓN TOTAL DEL SEGUIMIENTO</t>
  </si>
  <si>
    <t xml:space="preserve">Elevar la capacidad de innovación, calidad técnica y audio visual en la producción, programación y distribución de los contenidos a través de las distintas plataformas. </t>
  </si>
  <si>
    <t>#</t>
  </si>
  <si>
    <t xml:space="preserve">Administrar y optimizar eficientemente los recursos financieros acorde con las expectativas de los asociados. </t>
  </si>
  <si>
    <t xml:space="preserve">Incrementar el nivel de eficiencia y eficacia operativa y administrativa en la gestión y ejecución de los procesos. </t>
  </si>
  <si>
    <t xml:space="preserve">Aumentar el nivel de desempeño individual y colectivo, mediante el desarrollo de competencias. </t>
  </si>
  <si>
    <t>TOTAL</t>
  </si>
  <si>
    <t xml:space="preserve">Elevar el nivel de competitividad y posicionamiento del Canal como plataforma de contenidos formativos, Informativos y culturales. </t>
  </si>
  <si>
    <t>PROGRAMA</t>
  </si>
  <si>
    <t>PROCESO: Planeación Estratégica</t>
  </si>
  <si>
    <t>PROCESO: Gestión Técnica</t>
  </si>
  <si>
    <t>Director Técnico</t>
  </si>
  <si>
    <t>PROCESO: Evaluación y Control</t>
  </si>
  <si>
    <t>Jefe de Control Interno</t>
  </si>
  <si>
    <t>Trimestral</t>
  </si>
  <si>
    <t>Fórmula</t>
  </si>
  <si>
    <t>Efectividad</t>
  </si>
  <si>
    <t>Gestión</t>
  </si>
  <si>
    <t>Eficiencia</t>
  </si>
  <si>
    <t>PROCESO: GESTIÓN JURÍDICA</t>
  </si>
  <si>
    <t>Elaboración de pliegos</t>
  </si>
  <si>
    <t>INDICADORES</t>
  </si>
  <si>
    <t>Objetivo del indicador</t>
  </si>
  <si>
    <t>Nombre indicador</t>
  </si>
  <si>
    <t>Control de contratos</t>
  </si>
  <si>
    <t>Ejecución comité de contratación</t>
  </si>
  <si>
    <t>Responder eficientemente a la elaboración de pliegos solicitada por la dirección de Telemedellín</t>
  </si>
  <si>
    <t>Mide</t>
  </si>
  <si>
    <t>Periodicidad</t>
  </si>
  <si>
    <t>Eficacia</t>
  </si>
  <si>
    <t>Mensual</t>
  </si>
  <si>
    <t>Responder eficazmente a las demandas interpuestas a Telemedellín</t>
  </si>
  <si>
    <t>Meta</t>
  </si>
  <si>
    <t># de derechos de petición y tutelas respondidas a tiempo / # derechos de petición y tutelas presentadas</t>
  </si>
  <si>
    <t>Responder eficazmente a las derechos de petición y tutelas interpuestas a Telemedellín</t>
  </si>
  <si>
    <t>Respuesta de derechos de petición y tutelas</t>
  </si>
  <si>
    <t>Respuesta de demandas</t>
  </si>
  <si>
    <t>PROCESO: Gestión Producción</t>
  </si>
  <si>
    <t>Meta
Anual</t>
  </si>
  <si>
    <t>Anual</t>
  </si>
  <si>
    <t>Director de Producción</t>
  </si>
  <si>
    <t>Medir la producción del Canal  con base en la capacidad instalada existente de horas cámaras.</t>
  </si>
  <si>
    <t>Medir la operación de la postproducción del Canal con base en la capacidad instalada existente de horas edición.</t>
  </si>
  <si>
    <t># Horas de cámara ejecutadas / Capacidad instalada total de cámaras</t>
  </si>
  <si>
    <t># Horas de edición ejecutadas / Capacidad instalada total de edición</t>
  </si>
  <si>
    <t>PROCESO: Gestión Comunicaciones y Mercadeo</t>
  </si>
  <si>
    <t>Meta anual</t>
  </si>
  <si>
    <t>PROCESO: Gestión Administrativa y financiera</t>
  </si>
  <si>
    <t>Medir el porcentaje de ejecución presupuestal de ingresos</t>
  </si>
  <si>
    <t>Medir el porcentaje de ejecución presupuestal de  egresos</t>
  </si>
  <si>
    <t xml:space="preserve">Ejecución presupuestal de ingresos </t>
  </si>
  <si>
    <t>Ejecución presupuestal de egresos</t>
  </si>
  <si>
    <t>Contratos que cumplen requisitos de legalización  /  Contratos revisados</t>
  </si>
  <si>
    <t>Atender y tramitar los diferentes contratos que se originen en la operación del Canal.</t>
  </si>
  <si>
    <t xml:space="preserve"># Actas de comité de contratación elaboradas / # de comités de contratación realizados </t>
  </si>
  <si>
    <t># de solicitudes de procesos de selección solicitados / # De pliegos elaborados</t>
  </si>
  <si>
    <t># de procedimientos atendidos a tiempo / # Demandas interpuestas</t>
  </si>
  <si>
    <t>PROCESO: Gestión Humana</t>
  </si>
  <si>
    <t>Operación capacidad instalada de producción</t>
  </si>
  <si>
    <t>Operación capacidad instalada de Postproducción</t>
  </si>
  <si>
    <t xml:space="preserve">Meta
</t>
  </si>
  <si>
    <t>PROCESO: Gestión Programación y Distribución</t>
  </si>
  <si>
    <t>RESPONSABLE: Gerente</t>
  </si>
  <si>
    <t>RESPONSABLE: Director Producción</t>
  </si>
  <si>
    <t>RESPONSABLE: Director Programación y Distribución</t>
  </si>
  <si>
    <t xml:space="preserve">RESPONSABLE: Jefe control interno </t>
  </si>
  <si>
    <t>RESPONSABLE: Director Técnico</t>
  </si>
  <si>
    <t>RESPONSABLE: Directora Comunicaciones y Mercadeo</t>
  </si>
  <si>
    <t>RESPONSABLE: SECRETARIA GENERAL</t>
  </si>
  <si>
    <t>RESPONSABLE: Jefe de Gestión Humana.</t>
  </si>
  <si>
    <t>DIMENSIÓN 1: Creemos en la cultura ciudadana</t>
  </si>
  <si>
    <t>RETO</t>
  </si>
  <si>
    <t>PROCESO: Gestión Agencia y Central de Medios</t>
  </si>
  <si>
    <t>Cumplimiento en el desarrollo del plan de trabajo de la OCI</t>
  </si>
  <si>
    <t>Actividades Programadas/actividades Terminadas</t>
  </si>
  <si>
    <t>DIMENSIÓN PLAN DE DESARROLLO ALCALDÍA DE MEDELLÍN</t>
  </si>
  <si>
    <t>RESPONSABLE: Dirección de Planeación</t>
  </si>
  <si>
    <t xml:space="preserve"> </t>
  </si>
  <si>
    <t>DIMENSIÓN</t>
  </si>
  <si>
    <t>Posicionar el canal parque 
con diferentes eventos realizados</t>
  </si>
  <si>
    <t>Operar por las horas exigidas por la ANTV el sistema Closed Caption a los programas del canal.</t>
  </si>
  <si>
    <t>Adquisición de equipos para realizar la actualización tecnológica requerida y estar a la vanguardia de la tecnología del sector.</t>
  </si>
  <si>
    <t>Utilidad operacional</t>
  </si>
  <si>
    <t>Generar una utilidad operacional igual superior al 0%</t>
  </si>
  <si>
    <t>Cumplimiento del plan de capacitación</t>
  </si>
  <si>
    <t>Medir las actividades del Plan de formación y capacitación</t>
  </si>
  <si>
    <t>Cumplimiento del Plan de Bienestar Laboral</t>
  </si>
  <si>
    <t>Medir las actividades de bienestar laboral.</t>
  </si>
  <si>
    <t>Jefe de Gestión Humana</t>
  </si>
  <si>
    <t>Rendir ante la comunidad y el público general interesado la información de las diferentes acciones y manejos que se han realizado de la entidad.</t>
  </si>
  <si>
    <t>Diseño de planes de acción y seguimiento a los resultados de los indicadores</t>
  </si>
  <si>
    <t xml:space="preserve">Realizar alianzas estratégicas con la Alcaldía y sus entes descentralizados para temas de comunicación a través de la Agencia y Central de Medios de Telemedellín. </t>
  </si>
  <si>
    <t>Cumplir indicador "% de tiempo al aire de la señal satelital".</t>
  </si>
  <si>
    <t>Realización de comité de contratación</t>
  </si>
  <si>
    <t>OBJETIVO ESTRATÉGICO</t>
  </si>
  <si>
    <t xml:space="preserve">OBJETIVO ESTRATÉGICO </t>
  </si>
  <si>
    <t xml:space="preserve">Elevar la capacidad de innovación, calidad técnica y audiovisual en la producción, programación y distribución de los contenidos a través de las distintas plataformas. </t>
  </si>
  <si>
    <t>GERENCIA</t>
  </si>
  <si>
    <t>PLANEACIÓN</t>
  </si>
  <si>
    <t>PROGRAMACIÓN</t>
  </si>
  <si>
    <t>PRODUCCIÓN</t>
  </si>
  <si>
    <t>AGENCIA Y CENTRAL</t>
  </si>
  <si>
    <t>TÉCNICA</t>
  </si>
  <si>
    <t>G. HUMANA</t>
  </si>
  <si>
    <t>JURÍDICA</t>
  </si>
  <si>
    <t>ADMINISTRATIVA</t>
  </si>
  <si>
    <t>CONTROL INTERNO</t>
  </si>
  <si>
    <t>COMUNICACIONES</t>
  </si>
  <si>
    <t>PROCESO</t>
  </si>
  <si>
    <t>% LOGRADO</t>
  </si>
  <si>
    <t>Implementación y seguimiento del MIPG</t>
  </si>
  <si>
    <t>Porcentaje alcanzado de la meta</t>
  </si>
  <si>
    <t>Identificar el flujo de visitantes en el Tour Telemedellín</t>
  </si>
  <si>
    <t>OBJETIVOS ESTRATÉGICOS TELEMEDELLÍN 2020-2023</t>
  </si>
  <si>
    <t>PONDERACIÓN PARCIAL</t>
  </si>
  <si>
    <t>Plan de Desarrollo Telemedellín 2020-2023</t>
  </si>
  <si>
    <t>Diseño y elaboración del Plan de Desarrollo para Telemedellín en el periodo 2020-2023</t>
  </si>
  <si>
    <t>Plan de Desarrollo</t>
  </si>
  <si>
    <t>AÑO:  2020</t>
  </si>
  <si>
    <t>Directora de Agencia y Central de Medios</t>
  </si>
  <si>
    <t>RESPONSABLE: Directora Agencia y Central de Medios</t>
  </si>
  <si>
    <t>Identificar el porcentaje de clientes de la agencia y central de medios satisfechos</t>
  </si>
  <si>
    <t>PLAN DE DESARROLLO ALCALDÍA DE MEDELLÍN 2020-2023 "MEDELLÍN FUTURO"
RELACIÓN TELEMEDELLÍN</t>
  </si>
  <si>
    <t>5. Gobernanza y Gobernabilidad</t>
  </si>
  <si>
    <t>5.6 Comunicaciones</t>
  </si>
  <si>
    <t>Gobernanza y gestión estratégica de las comunicaciones</t>
  </si>
  <si>
    <t>AÑO: 2020</t>
  </si>
  <si>
    <t>Prevención del daño antijurídico</t>
  </si>
  <si>
    <t xml:space="preserve">Crear estrategias y  desarrollar herramientas para fomentar la cultura de prevención en el Canal </t>
  </si>
  <si>
    <t># de estrategias o herramientas ejecutadas / # estrategias planeadas</t>
  </si>
  <si>
    <t>Ejecución comité de conciliación</t>
  </si>
  <si>
    <t>Realización de comité de conciliación</t>
  </si>
  <si>
    <t xml:space="preserve"># Actas de comité de conciliación elaboradas / # de comités de contratación realizados </t>
  </si>
  <si>
    <t>Secretario General</t>
  </si>
  <si>
    <t>Directora Administrativa y Financiera</t>
  </si>
  <si>
    <t>RESPONSABLE: Directora Administrativa y Financiera</t>
  </si>
  <si>
    <t>CÓDIGO: FT-PE-GE-02
VERSIÓN: 05
FECHA: 01/03/2020</t>
  </si>
  <si>
    <t>Aquí te ves</t>
  </si>
  <si>
    <t>Horas estreno sistema informativo</t>
  </si>
  <si>
    <t>Emitir horas del sistema informativo</t>
  </si>
  <si>
    <t>Sumatoria de horas de estreno del sistema informativo de 06:00 a 23:59</t>
  </si>
  <si>
    <t>Directora de Programación</t>
  </si>
  <si>
    <t>Rating promedio del sistema informativo</t>
  </si>
  <si>
    <t>Medir por medio de IBOPE el rating alcanzado por Telemedellín</t>
  </si>
  <si>
    <t>Promedio de las 20 emisiones más vistas del sistema informativo en Antioquia</t>
  </si>
  <si>
    <t>Horas emitidas de programas de entretenimiento</t>
  </si>
  <si>
    <t>Sumatoria de horas en parrilla de los programas agrupados en el componente entretenimiento de 06:00 a 23:59</t>
  </si>
  <si>
    <t>Emitir horas de entretenimiento</t>
  </si>
  <si>
    <t>Rating promedio de programas de entretenimiento</t>
  </si>
  <si>
    <t>Promedio de las 20 emisiones más vistas de programas de entretenimiento en Antioquia</t>
  </si>
  <si>
    <t>Horas emitidas de programas de cultura</t>
  </si>
  <si>
    <t>Emitir horas de cultura</t>
  </si>
  <si>
    <t>Sumatoria horas en parrilla de los programas agrupados en el componente Cultura de 06:00 a 23:59</t>
  </si>
  <si>
    <t>Rating promedio de programas culturales y las transmisiones especiales</t>
  </si>
  <si>
    <t>Promedio de las 20 emisiones más vistas de programas de Cultura en Antioquia</t>
  </si>
  <si>
    <t>Horas emitidas de programas de acompañamiento en formación</t>
  </si>
  <si>
    <t>Emitir horas de acompañamiento en formación</t>
  </si>
  <si>
    <t>Sumatoria horas en parrilla de los programas agrupados en el componente acompañamiento en formaciónde 06:00 a 23:59</t>
  </si>
  <si>
    <t>Rating promedio de programas de acompañamiento en formación</t>
  </si>
  <si>
    <t>Promedio de las 20 emisiones más vistas de programas de acompañamiento en formación en Antioquia</t>
  </si>
  <si>
    <t>Horas emitidas de comunicación pública</t>
  </si>
  <si>
    <t>Emitir horas de comunicación pública</t>
  </si>
  <si>
    <t>Sumatoria horas en parrilla de los programas agrupados en el componente de Comunicación Pública de 06:00 a 23:59</t>
  </si>
  <si>
    <t>Rating promedio de programas de comunicación pública</t>
  </si>
  <si>
    <t>Promedio de las 20 emisiones más vistas comunicación pública en Antioquia</t>
  </si>
  <si>
    <t>Horas con Closed Caption</t>
  </si>
  <si>
    <t>Sumatoria de horas emitidas con sistema Closed caption</t>
  </si>
  <si>
    <t>Valor anual</t>
  </si>
  <si>
    <t>Análisis anual</t>
  </si>
  <si>
    <t>Visitantes Facebook</t>
  </si>
  <si>
    <t>Sumatoria de número de visitantes por año</t>
  </si>
  <si>
    <t>Seguidores Facebook</t>
  </si>
  <si>
    <t>Identificar el flujo de visitantes en Facebook</t>
  </si>
  <si>
    <t>Identificar la cantidad de seguidores  en Facebook</t>
  </si>
  <si>
    <t>Número de seguidores al finalizar el año</t>
  </si>
  <si>
    <t>Visitantes Twitter</t>
  </si>
  <si>
    <t>Identificar el flujo de visitantes en Twitter</t>
  </si>
  <si>
    <t>Seguidores Twitter</t>
  </si>
  <si>
    <t>Identificar la cantidad de seguidores  en Twitter</t>
  </si>
  <si>
    <t>Visitantes Instagram</t>
  </si>
  <si>
    <t>Seguidores Instagram</t>
  </si>
  <si>
    <t>Identificar el flujo de visitantes en Instagram</t>
  </si>
  <si>
    <t>Identificar la cantidad de seguidores  en Instagram</t>
  </si>
  <si>
    <t>Visualizaciones contenidos en YouTube</t>
  </si>
  <si>
    <t>Sumatoria número de visualizaciones al año</t>
  </si>
  <si>
    <t>Suscriptores YouTube</t>
  </si>
  <si>
    <t>Número de suscriptores al finalizar el año</t>
  </si>
  <si>
    <t>Identificar el flujo de los contenidos en You Tube</t>
  </si>
  <si>
    <t>Identificar la cantidad de suscriptores  en You tube</t>
  </si>
  <si>
    <t>Visitantes página web</t>
  </si>
  <si>
    <t>Sumatoria número de visitantes al año</t>
  </si>
  <si>
    <t>Identificar por medio de Google analytics los visitantes de la página web</t>
  </si>
  <si>
    <t>Ingresos por redes sociales</t>
  </si>
  <si>
    <t>Sumatoria de ingresos facturados al final del año por reproducción de contenidos digitales de Telemedellín</t>
  </si>
  <si>
    <t>Identificar los ingresos percibidos por las redes sociales del canal</t>
  </si>
  <si>
    <t>Telemedellín a un clic</t>
  </si>
  <si>
    <t>LÍNEA ESTRATÉGICA</t>
  </si>
  <si>
    <t>Ingresos por Unidad de Negocios – Cifras en miles</t>
  </si>
  <si>
    <t>Sumatoria de ingresos efectivos al presupuesto de cada vigencia</t>
  </si>
  <si>
    <t>Cuantificar el valor de los ingresos que genere la Unidad de Negocios</t>
  </si>
  <si>
    <t>Utilidad operacional de la Unidad de Negocios</t>
  </si>
  <si>
    <t>Medir el valor de la utilidad operacional en la Unidad de Negocios</t>
  </si>
  <si>
    <t>Margen operacional de la Agencia y Central de Medios</t>
  </si>
  <si>
    <t>Porcentaje de clientes satisfechos</t>
  </si>
  <si>
    <t>Ingresos por alquiler de espacios para eventos</t>
  </si>
  <si>
    <t>Sumatoria de ingresos efectivos al presupuesto por alquiler del salón 3A, estudios y parque</t>
  </si>
  <si>
    <t>Ingresos por alquiler de espacios operativos y comerciales</t>
  </si>
  <si>
    <t>Sumatoria de ingresos efectivos al presupuesto por canones de alquiler de contenedores, espacios del parque y Padre Amaya</t>
  </si>
  <si>
    <t>Recaudar ingresos por el alquiler de espacios, Padre Amaya y lugares del canal Parque GGM</t>
  </si>
  <si>
    <t>Unidad de Negocios</t>
  </si>
  <si>
    <t>Número de oyentes</t>
  </si>
  <si>
    <t>Sumatoria de oyentes de Telemedellín Radio</t>
  </si>
  <si>
    <t>Horas de programación Telemedellín Radio</t>
  </si>
  <si>
    <t>Sumatoria de horas al aire de programación propia y de cesionarios</t>
  </si>
  <si>
    <t>Directora de Comunicaciones</t>
  </si>
  <si>
    <t>Emitir horas de programación de Radio</t>
  </si>
  <si>
    <t>Identificar el flujo de oyentes</t>
  </si>
  <si>
    <t>Visitantes Telemedellín Radio en Facebook</t>
  </si>
  <si>
    <t>Sumatoria de visitantes en Facebook de los programas de Telemedellín radio</t>
  </si>
  <si>
    <t>Seguidores Telemedellín Radio en Facebook</t>
  </si>
  <si>
    <t>Sumatoria seguidores en Facebook de los programas de Telemedellín radio</t>
  </si>
  <si>
    <t>Actualización tecnológica</t>
  </si>
  <si>
    <t>Informe de presupuesto del respectivo rubro – Dirección Administrativa y Financiera</t>
  </si>
  <si>
    <t>Señal de Telemedellín en el satélite</t>
  </si>
  <si>
    <t>Sumatoria de horas al aíre en el satélite</t>
  </si>
  <si>
    <t>Número de televidentes “El día de ayer”</t>
  </si>
  <si>
    <t>Número de personas que vieron el Canal ayer</t>
  </si>
  <si>
    <t>Ser de los canales más vistos el día de ayer en las olas del EGM</t>
  </si>
  <si>
    <t>Ser de los canales más vistos en los últimos 30 días en las olas del EGM</t>
  </si>
  <si>
    <t>Número de televidentes “últimos 30 días”</t>
  </si>
  <si>
    <t>Número de personas que vieron el Canal en los últimos 30 días</t>
  </si>
  <si>
    <t>Número de visitantes al Tour Telemedellín</t>
  </si>
  <si>
    <t>Sumatoria de visitantes anuales al Tour Telemedellín</t>
  </si>
  <si>
    <t>Número de eventos realizados en el parque</t>
  </si>
  <si>
    <t>Sumatoria de eventos realizados en el parque</t>
  </si>
  <si>
    <t>Valor Anual</t>
  </si>
  <si>
    <t>Análisis Anual</t>
  </si>
  <si>
    <t>Ingresos ejecutados / Ingresos aprobados</t>
  </si>
  <si>
    <t>Egresos ejecutados / Egresos aprobados</t>
  </si>
  <si>
    <t>Rentabilidad de la inversión</t>
  </si>
  <si>
    <t>Rendimientos financieros / Recursos invertidos</t>
  </si>
  <si>
    <t>Revisar los rendimientos financieros del periodo del Canal</t>
  </si>
  <si>
    <t>&gt;=DTF</t>
  </si>
  <si>
    <t>Gestión Telemedellín</t>
  </si>
  <si>
    <t>Acuerdo de Gestión</t>
  </si>
  <si>
    <t>Aquí te escuchas</t>
  </si>
  <si>
    <t>Desarrollo Tecnológico</t>
  </si>
  <si>
    <t>Aquí nos encontramos</t>
  </si>
  <si>
    <t># de capacitaciones ejecutadas / # de capacitaciones programadas</t>
  </si>
  <si>
    <t># de actividades del plan de bienestar laboral ejecutadas / # de actividades del plan de bienestar laboral programadas</t>
  </si>
  <si>
    <t># de actividades del plan de seguridad y salud en el trabajo ejecutadas / # de actividades del plan de seguridad y salud en el trabajo programadas</t>
  </si>
  <si>
    <t>Cumplimiento del plan de seguridad y salud en el trabajo</t>
  </si>
  <si>
    <t>Seguimiento al Sistema de Gestión de Seguridad y salud en el trabajo.</t>
  </si>
  <si>
    <t>Acuerdos de gestión</t>
  </si>
  <si>
    <t>Porcentaje de PQRS respondidas a tiempo</t>
  </si>
  <si>
    <t># de PQRS respondidas a tiempo y completa / # PQRS recibidas</t>
  </si>
  <si>
    <t>Darle una repuesta oportuna y clara a los usuarios de esta comunicación, en el lapso de tiempo establecido</t>
  </si>
  <si>
    <t>Acuerdos de Gestión</t>
  </si>
  <si>
    <t>Realizar todas las actividades programadas en el plan para el año</t>
  </si>
  <si>
    <t>Informe de gestión</t>
  </si>
  <si>
    <t>Cantidad de informes de gestión presentados a la ciudadanía</t>
  </si>
  <si>
    <t>Director de planeación</t>
  </si>
  <si>
    <t>Procesos actualizados</t>
  </si>
  <si>
    <t>Cantidad de procesos actualizados / cantidad de procesos del canal x 100%</t>
  </si>
  <si>
    <t>Avance implementación MIPG</t>
  </si>
  <si>
    <t>Implementaciones ejecutadas / Implementaciones proyectadas X 100%</t>
  </si>
  <si>
    <t>*LÍNEA ESTRATÉGICA 1: AQUÍ TE VES</t>
  </si>
  <si>
    <t>*LÍNEA ESTRATÉGICA 2: TELEMEDELLÍN A UN CLIC</t>
  </si>
  <si>
    <t>*LÍNEA ESTRATÉGICA 4: AQUÍ TE ESCUCHAS</t>
  </si>
  <si>
    <t>*LÍNEA ESTRATÉGICA 5: DESARROLLO TECNOLÓGICO</t>
  </si>
  <si>
    <t>*LÍNEA ESTRATÉGICA 3: UNIDAD DE NEGOCIOS</t>
  </si>
  <si>
    <t>*LÍNEA ESTRATÉGICA 7:GESTIÓN TELEMEDELLÍN</t>
  </si>
  <si>
    <t>*LÍNEA ESTRATÉGICA 6: AQUÍ NOS ENCONTRAMOS</t>
  </si>
  <si>
    <t>PONDERACIÓN PLAN DE DESARROLLO</t>
  </si>
  <si>
    <t>PONDERACIÓN PLAN DE ACCIÓN</t>
  </si>
  <si>
    <t>Recaudar ingresos que genere el alquiler de espacios para eventos</t>
  </si>
  <si>
    <t>Se realiza la rendición de cuentas de Telemedellín televisada y con repetición, en la cual participaron todos los directores de área y dirigida por la Gerente.</t>
  </si>
  <si>
    <t>Luego de realizar todas las reuniones de focus group y consolidar con cada área del canal sus proyectos e indicadores para el periodo 2020-2023, se logra consolidar el plan de desarrollo de Telemedellín</t>
  </si>
  <si>
    <t>Se realiza el levantamiento de inventario de los procesos de Telemedellín y su estado de actualización para añadir las respectivas actividades que se han creado. Se inicia con los procesos más importantes para ir avanzando en la actualización de todos.</t>
  </si>
  <si>
    <t>Se cumple con un 60% en el cronograma del 2020 respecto a MIPG en las cuales se avanzaron en muchas actividades y se crearon políticas que aportan al sistema de gestión del canal.</t>
  </si>
  <si>
    <t>Se cumple a satisfacción con el indicador</t>
  </si>
  <si>
    <t>El uso del recurso fue acorde a la capacidad instalada y a la parrila de programación</t>
  </si>
  <si>
    <t>Ingresos operacionales – costos - gastos</t>
  </si>
  <si>
    <t>De acuerdo a las cifras registradas en ingresos por concepto de alquiler de
espacios, gestionado por Comunicaciones, el valor corresponde a $22.460.904.
Los respectivos soportes deben reposar en la Dirección de Comunicaciones, área
encargada de la gestión y contratos.</t>
  </si>
  <si>
    <t>La inversión tecnológica en el 2020 fue de $  536.351.045 para la mejora continua de la señal y cubrimiento de la señal.</t>
  </si>
  <si>
    <t>Las horas de tiempo de aire de la señal satelial se cumplieron a cabalidad, siendo así que la emisión del canal siempre estuvo presente en las pantallas.</t>
  </si>
  <si>
    <t>Se cumplieron las actividades programadas en el año del plan de trabajo de la OCI y se realizo la rendición de cuentas del canal a través de la plataforma de gestión transparente</t>
  </si>
  <si>
    <t xml:space="preserve">Se atendieron y tramitaron todos los contratos </t>
  </si>
  <si>
    <t>Se  realizaron a satisfacción los comités de contratación</t>
  </si>
  <si>
    <t>Se respondieron todos los pliegos solicitados</t>
  </si>
  <si>
    <t>Se respondieron todas las demandas interpuestas</t>
  </si>
  <si>
    <t>Se respondieron todos los derechos de petición y tutelas</t>
  </si>
  <si>
    <t>Se realizan actividades y mensajes de cultura de prevención</t>
  </si>
  <si>
    <t>Se realizaron todos los comités de conciliación</t>
  </si>
  <si>
    <t>Se respondieron en su totalidad las 1066 PQR que llegaron al canal.</t>
  </si>
  <si>
    <t>El cumplimiento se vio afectado por la dificultad que representó la pandemia para este tipo de actividades</t>
  </si>
  <si>
    <t>Se alcanzó un alto porcentaje y teniendo en cuenta que se agregaron actividades respecto a la pandemia.</t>
  </si>
  <si>
    <t xml:space="preserve">Se cumple a satisfacción con la meta </t>
  </si>
  <si>
    <t>Debido a la pandemia el alquiler del parque se vio afectado por lo cual no se cumplio con la meta</t>
  </si>
  <si>
    <t>Se genera una utilidad operacional por encima de lo esperado debido a la buena cantidad de clientes del 2020,</t>
  </si>
  <si>
    <t>Se evidencia una alta satisfacción por parte de los clientes</t>
  </si>
  <si>
    <t>Los ingresos por la Unidad de Negocios superaron la meta debido a la cantidad de clientes.</t>
  </si>
  <si>
    <t>La ejecución de los ingresos estuvo por encima de lo esperado debidoa a las transferencias recibidas a final del año.</t>
  </si>
  <si>
    <t>Se perciben ingresos por el alquiler de los espacios de Telemedellín representando una suma importante teniendo en cuenta la pandemia.</t>
  </si>
  <si>
    <t>Se evidencia unos rendimientos financieros por 1,93% en el periodo.</t>
  </si>
  <si>
    <t>No se cumplio con la meta de egresos debido a que no se ejecutaron muchos recursos por la anormalidad del año.</t>
  </si>
  <si>
    <t>Se genera una utilidad operacional.</t>
  </si>
  <si>
    <t>LÍNEAS ESTRATÉGICAS</t>
  </si>
  <si>
    <t>% de clientes satisfechos</t>
  </si>
  <si>
    <t>PLAN DE ACCIÓN TELEMEDELLÍN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</si>
</sst>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%"/>
    <numFmt numFmtId="168" formatCode="[$$-409]#,##0"/>
    <numFmt numFmtId="169" formatCode="_(&quot;$&quot;\ * #,##0_);_(&quot;$&quot;\ * \(#,##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2" applyFont="1"/>
    <xf numFmtId="0" fontId="7" fillId="6" borderId="0" xfId="4" applyFill="1"/>
    <xf numFmtId="0" fontId="6" fillId="4" borderId="14" xfId="4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0" fillId="7" borderId="9" xfId="0" applyFill="1" applyBorder="1" applyAlignment="1">
      <alignment horizontal="left" vertical="top" wrapText="1"/>
    </xf>
    <xf numFmtId="0" fontId="9" fillId="8" borderId="9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5" fillId="0" borderId="0" xfId="0" applyFont="1"/>
    <xf numFmtId="0" fontId="2" fillId="0" borderId="0" xfId="2" applyFont="1" applyBorder="1"/>
    <xf numFmtId="0" fontId="2" fillId="0" borderId="0" xfId="2" applyFont="1" applyAlignment="1"/>
    <xf numFmtId="0" fontId="2" fillId="6" borderId="0" xfId="2" applyFont="1" applyFill="1"/>
    <xf numFmtId="0" fontId="2" fillId="6" borderId="0" xfId="2" applyFont="1" applyFill="1" applyAlignment="1"/>
    <xf numFmtId="0" fontId="5" fillId="0" borderId="0" xfId="0" applyFont="1" applyAlignment="1">
      <alignment horizontal="right"/>
    </xf>
    <xf numFmtId="167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2" applyFont="1" applyBorder="1" applyAlignment="1">
      <alignment vertical="top" wrapText="1"/>
    </xf>
    <xf numFmtId="9" fontId="2" fillId="0" borderId="9" xfId="2" applyNumberFormat="1" applyFont="1" applyFill="1" applyBorder="1" applyAlignment="1">
      <alignment horizontal="center" vertical="center"/>
    </xf>
    <xf numFmtId="169" fontId="5" fillId="0" borderId="0" xfId="9" applyNumberFormat="1" applyFont="1"/>
    <xf numFmtId="0" fontId="2" fillId="6" borderId="0" xfId="4" applyFont="1" applyFill="1"/>
    <xf numFmtId="0" fontId="5" fillId="6" borderId="9" xfId="2" applyFont="1" applyFill="1" applyBorder="1" applyAlignment="1">
      <alignment horizontal="left" vertical="top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top" wrapText="1"/>
    </xf>
    <xf numFmtId="0" fontId="3" fillId="3" borderId="9" xfId="2" applyFont="1" applyFill="1" applyBorder="1" applyAlignment="1">
      <alignment horizontal="center" vertical="center" wrapText="1"/>
    </xf>
    <xf numFmtId="166" fontId="2" fillId="0" borderId="9" xfId="3" applyNumberFormat="1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9" fontId="2" fillId="0" borderId="9" xfId="2" applyNumberFormat="1" applyFont="1" applyBorder="1" applyAlignment="1">
      <alignment horizontal="center" vertical="center"/>
    </xf>
    <xf numFmtId="167" fontId="5" fillId="5" borderId="9" xfId="2" applyNumberFormat="1" applyFont="1" applyFill="1" applyBorder="1" applyAlignment="1">
      <alignment horizontal="center" vertical="center"/>
    </xf>
    <xf numFmtId="167" fontId="14" fillId="8" borderId="4" xfId="5" applyNumberFormat="1" applyFont="1" applyFill="1" applyBorder="1" applyAlignment="1">
      <alignment horizontal="center" vertical="center"/>
    </xf>
    <xf numFmtId="0" fontId="14" fillId="7" borderId="9" xfId="4" applyFont="1" applyFill="1" applyBorder="1" applyAlignment="1">
      <alignment horizontal="center" vertical="center"/>
    </xf>
    <xf numFmtId="10" fontId="5" fillId="0" borderId="0" xfId="0" applyNumberFormat="1" applyFont="1"/>
    <xf numFmtId="0" fontId="2" fillId="0" borderId="10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2" fillId="0" borderId="9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9" fontId="2" fillId="0" borderId="9" xfId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1" fontId="2" fillId="0" borderId="10" xfId="2" applyNumberFormat="1" applyFont="1" applyFill="1" applyBorder="1" applyAlignment="1">
      <alignment horizontal="center" vertical="center"/>
    </xf>
    <xf numFmtId="10" fontId="2" fillId="0" borderId="0" xfId="2" applyNumberFormat="1" applyFont="1"/>
    <xf numFmtId="10" fontId="2" fillId="6" borderId="0" xfId="2" applyNumberFormat="1" applyFont="1" applyFill="1"/>
    <xf numFmtId="0" fontId="6" fillId="4" borderId="9" xfId="4" applyFont="1" applyFill="1" applyBorder="1" applyAlignment="1">
      <alignment horizontal="center" vertical="center"/>
    </xf>
    <xf numFmtId="9" fontId="6" fillId="4" borderId="9" xfId="4" applyNumberFormat="1" applyFont="1" applyFill="1" applyBorder="1" applyAlignment="1">
      <alignment horizontal="center" vertical="center"/>
    </xf>
    <xf numFmtId="167" fontId="5" fillId="5" borderId="17" xfId="2" applyNumberFormat="1" applyFont="1" applyFill="1" applyBorder="1" applyAlignment="1">
      <alignment horizontal="center" vertical="center"/>
    </xf>
    <xf numFmtId="167" fontId="14" fillId="8" borderId="9" xfId="5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0" fontId="2" fillId="0" borderId="9" xfId="2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3" fillId="6" borderId="9" xfId="4" applyFont="1" applyFill="1" applyBorder="1"/>
    <xf numFmtId="10" fontId="7" fillId="6" borderId="0" xfId="4" applyNumberFormat="1" applyFill="1"/>
    <xf numFmtId="10" fontId="7" fillId="6" borderId="0" xfId="1" applyNumberFormat="1" applyFont="1" applyFill="1" applyAlignment="1">
      <alignment horizontal="center"/>
    </xf>
    <xf numFmtId="10" fontId="2" fillId="6" borderId="0" xfId="1" applyNumberFormat="1" applyFont="1" applyFill="1" applyAlignment="1">
      <alignment horizontal="center"/>
    </xf>
    <xf numFmtId="167" fontId="4" fillId="6" borderId="9" xfId="4" applyNumberFormat="1" applyFont="1" applyFill="1" applyBorder="1" applyAlignment="1">
      <alignment horizontal="center"/>
    </xf>
    <xf numFmtId="0" fontId="3" fillId="3" borderId="9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2" fontId="5" fillId="0" borderId="0" xfId="0" applyNumberFormat="1" applyFont="1"/>
    <xf numFmtId="1" fontId="5" fillId="0" borderId="9" xfId="0" applyNumberFormat="1" applyFont="1" applyFill="1" applyBorder="1" applyAlignment="1">
      <alignment horizontal="center" vertical="center"/>
    </xf>
    <xf numFmtId="41" fontId="2" fillId="6" borderId="0" xfId="24" applyFont="1" applyFill="1"/>
    <xf numFmtId="9" fontId="5" fillId="0" borderId="9" xfId="1" applyNumberFormat="1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left" vertical="top" wrapText="1"/>
    </xf>
    <xf numFmtId="0" fontId="2" fillId="0" borderId="9" xfId="2" applyFont="1" applyFill="1" applyBorder="1" applyAlignment="1">
      <alignment horizontal="left" vertical="top" wrapText="1"/>
    </xf>
    <xf numFmtId="0" fontId="2" fillId="0" borderId="9" xfId="2" applyFont="1" applyFill="1" applyBorder="1" applyAlignment="1">
      <alignment horizontal="center" vertical="center" wrapText="1"/>
    </xf>
    <xf numFmtId="10" fontId="2" fillId="5" borderId="9" xfId="2" applyNumberFormat="1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wrapText="1"/>
    </xf>
    <xf numFmtId="10" fontId="2" fillId="5" borderId="10" xfId="2" applyNumberFormat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" fontId="2" fillId="0" borderId="9" xfId="3" applyNumberFormat="1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9" fontId="2" fillId="0" borderId="9" xfId="1" applyFont="1" applyFill="1" applyBorder="1" applyAlignment="1">
      <alignment horizontal="center" vertical="center" wrapText="1"/>
    </xf>
    <xf numFmtId="168" fontId="2" fillId="0" borderId="10" xfId="2" applyNumberFormat="1" applyFont="1" applyFill="1" applyBorder="1" applyAlignment="1">
      <alignment horizontal="center" vertical="center"/>
    </xf>
    <xf numFmtId="9" fontId="2" fillId="0" borderId="4" xfId="1" applyFont="1" applyFill="1" applyBorder="1" applyAlignment="1">
      <alignment horizontal="center" vertical="center"/>
    </xf>
    <xf numFmtId="0" fontId="2" fillId="6" borderId="4" xfId="2" applyFont="1" applyFill="1" applyBorder="1" applyAlignment="1">
      <alignment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9" xfId="2" applyFont="1" applyFill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10" fontId="5" fillId="0" borderId="0" xfId="0" applyNumberFormat="1" applyFont="1" applyAlignment="1">
      <alignment horizontal="center"/>
    </xf>
    <xf numFmtId="9" fontId="5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wrapText="1"/>
    </xf>
    <xf numFmtId="9" fontId="2" fillId="0" borderId="9" xfId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167" fontId="2" fillId="5" borderId="9" xfId="2" applyNumberFormat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9" xfId="2" applyFont="1" applyFill="1" applyBorder="1" applyAlignment="1">
      <alignment horizontal="left" vertical="top" wrapText="1"/>
    </xf>
    <xf numFmtId="0" fontId="3" fillId="3" borderId="9" xfId="2" applyFont="1" applyFill="1" applyBorder="1" applyAlignment="1">
      <alignment horizontal="center" vertical="center"/>
    </xf>
    <xf numFmtId="2" fontId="2" fillId="0" borderId="9" xfId="9" applyNumberFormat="1" applyFont="1" applyFill="1" applyBorder="1" applyAlignment="1">
      <alignment horizontal="center" vertical="center"/>
    </xf>
    <xf numFmtId="1" fontId="2" fillId="0" borderId="9" xfId="2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top" wrapText="1"/>
    </xf>
    <xf numFmtId="10" fontId="3" fillId="9" borderId="9" xfId="2" applyNumberFormat="1" applyFont="1" applyFill="1" applyBorder="1" applyAlignment="1">
      <alignment horizontal="center" vertical="center"/>
    </xf>
    <xf numFmtId="9" fontId="3" fillId="9" borderId="9" xfId="2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/>
    </xf>
    <xf numFmtId="0" fontId="3" fillId="9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3" fillId="9" borderId="9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/>
    </xf>
    <xf numFmtId="10" fontId="5" fillId="0" borderId="3" xfId="1" applyNumberFormat="1" applyFont="1" applyFill="1" applyBorder="1" applyAlignment="1">
      <alignment horizontal="center" vertical="center" wrapText="1"/>
    </xf>
    <xf numFmtId="10" fontId="5" fillId="0" borderId="6" xfId="1" applyNumberFormat="1" applyFont="1" applyFill="1" applyBorder="1" applyAlignment="1">
      <alignment horizontal="center" vertical="center" wrapText="1"/>
    </xf>
    <xf numFmtId="2" fontId="2" fillId="0" borderId="9" xfId="2" applyNumberFormat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3" fontId="2" fillId="0" borderId="9" xfId="2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/>
    </xf>
    <xf numFmtId="0" fontId="3" fillId="9" borderId="9" xfId="2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16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16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7" fillId="7" borderId="4" xfId="4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167" fontId="2" fillId="5" borderId="4" xfId="2" applyNumberFormat="1" applyFont="1" applyFill="1" applyBorder="1" applyAlignment="1">
      <alignment horizontal="center" vertical="center" wrapText="1"/>
    </xf>
    <xf numFmtId="9" fontId="5" fillId="0" borderId="0" xfId="0" applyNumberFormat="1" applyFont="1"/>
    <xf numFmtId="0" fontId="5" fillId="0" borderId="9" xfId="2" applyFont="1" applyBorder="1" applyAlignment="1">
      <alignment vertical="top" wrapText="1"/>
    </xf>
    <xf numFmtId="167" fontId="2" fillId="5" borderId="10" xfId="2" applyNumberFormat="1" applyFont="1" applyFill="1" applyBorder="1" applyAlignment="1">
      <alignment horizontal="center" vertical="center" wrapText="1"/>
    </xf>
    <xf numFmtId="167" fontId="2" fillId="5" borderId="4" xfId="2" applyNumberFormat="1" applyFont="1" applyFill="1" applyBorder="1" applyAlignment="1">
      <alignment horizontal="center" vertical="center" wrapText="1"/>
    </xf>
    <xf numFmtId="0" fontId="4" fillId="4" borderId="14" xfId="4" applyFont="1" applyFill="1" applyBorder="1" applyAlignment="1">
      <alignment horizontal="center" vertical="center" wrapText="1"/>
    </xf>
    <xf numFmtId="167" fontId="2" fillId="5" borderId="9" xfId="2" applyNumberFormat="1" applyFont="1" applyFill="1" applyBorder="1" applyAlignment="1">
      <alignment horizontal="center" vertical="center" wrapText="1"/>
    </xf>
    <xf numFmtId="167" fontId="2" fillId="5" borderId="9" xfId="1" applyNumberFormat="1" applyFont="1" applyFill="1" applyBorder="1" applyAlignment="1">
      <alignment horizontal="center" vertical="center" wrapText="1"/>
    </xf>
    <xf numFmtId="167" fontId="5" fillId="5" borderId="9" xfId="1" applyNumberFormat="1" applyFont="1" applyFill="1" applyBorder="1" applyAlignment="1">
      <alignment horizontal="center" vertical="center"/>
    </xf>
    <xf numFmtId="167" fontId="2" fillId="5" borderId="10" xfId="1" applyNumberFormat="1" applyFont="1" applyFill="1" applyBorder="1" applyAlignment="1">
      <alignment horizontal="center" vertical="center" wrapText="1"/>
    </xf>
    <xf numFmtId="167" fontId="5" fillId="5" borderId="10" xfId="2" applyNumberFormat="1" applyFont="1" applyFill="1" applyBorder="1" applyAlignment="1">
      <alignment horizontal="center" vertical="center"/>
    </xf>
    <xf numFmtId="167" fontId="5" fillId="5" borderId="9" xfId="2" applyNumberFormat="1" applyFont="1" applyFill="1" applyBorder="1" applyAlignment="1">
      <alignment horizontal="center" vertical="center" wrapText="1"/>
    </xf>
    <xf numFmtId="9" fontId="2" fillId="5" borderId="4" xfId="1" applyNumberFormat="1" applyFont="1" applyFill="1" applyBorder="1" applyAlignment="1">
      <alignment horizontal="center" vertical="center" wrapText="1"/>
    </xf>
    <xf numFmtId="0" fontId="4" fillId="4" borderId="15" xfId="4" applyFont="1" applyFill="1" applyBorder="1" applyAlignment="1">
      <alignment horizontal="center" vertical="center" wrapText="1"/>
    </xf>
    <xf numFmtId="167" fontId="2" fillId="5" borderId="9" xfId="2" applyNumberFormat="1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167" fontId="2" fillId="0" borderId="9" xfId="1" applyNumberFormat="1" applyFont="1" applyFill="1" applyBorder="1" applyAlignment="1">
      <alignment horizontal="center" vertical="center"/>
    </xf>
    <xf numFmtId="167" fontId="2" fillId="0" borderId="9" xfId="1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41" fontId="5" fillId="0" borderId="0" xfId="24" applyFont="1" applyAlignment="1">
      <alignment horizontal="right"/>
    </xf>
    <xf numFmtId="167" fontId="2" fillId="0" borderId="17" xfId="2" applyNumberFormat="1" applyFont="1" applyBorder="1" applyAlignment="1">
      <alignment horizontal="center" vertical="center" wrapText="1"/>
    </xf>
    <xf numFmtId="167" fontId="11" fillId="4" borderId="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167" fontId="3" fillId="4" borderId="9" xfId="2" applyNumberFormat="1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/>
    </xf>
    <xf numFmtId="9" fontId="3" fillId="4" borderId="4" xfId="1" applyNumberFormat="1" applyFont="1" applyFill="1" applyBorder="1" applyAlignment="1">
      <alignment horizontal="center" vertical="center" wrapText="1"/>
    </xf>
    <xf numFmtId="9" fontId="11" fillId="4" borderId="9" xfId="0" applyNumberFormat="1" applyFont="1" applyFill="1" applyBorder="1" applyAlignment="1">
      <alignment horizontal="center" vertical="center"/>
    </xf>
    <xf numFmtId="9" fontId="3" fillId="4" borderId="9" xfId="2" applyNumberFormat="1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/>
    </xf>
    <xf numFmtId="10" fontId="3" fillId="4" borderId="9" xfId="2" applyNumberFormat="1" applyFont="1" applyFill="1" applyBorder="1" applyAlignment="1">
      <alignment horizontal="center" vertical="center"/>
    </xf>
    <xf numFmtId="0" fontId="4" fillId="4" borderId="13" xfId="4" applyFont="1" applyFill="1" applyBorder="1" applyAlignment="1">
      <alignment horizontal="center" vertical="center"/>
    </xf>
    <xf numFmtId="0" fontId="15" fillId="7" borderId="9" xfId="4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wrapText="1"/>
    </xf>
    <xf numFmtId="0" fontId="8" fillId="4" borderId="1" xfId="4" applyFont="1" applyFill="1" applyBorder="1" applyAlignment="1">
      <alignment horizontal="center" vertical="center"/>
    </xf>
    <xf numFmtId="0" fontId="8" fillId="4" borderId="11" xfId="4" applyFont="1" applyFill="1" applyBorder="1" applyAlignment="1">
      <alignment horizontal="center" vertical="center"/>
    </xf>
    <xf numFmtId="0" fontId="8" fillId="4" borderId="2" xfId="4" applyFont="1" applyFill="1" applyBorder="1" applyAlignment="1">
      <alignment horizontal="center" vertical="center"/>
    </xf>
    <xf numFmtId="0" fontId="15" fillId="7" borderId="19" xfId="4" applyFont="1" applyFill="1" applyBorder="1" applyAlignment="1">
      <alignment horizontal="left" vertical="center" wrapText="1"/>
    </xf>
    <xf numFmtId="0" fontId="15" fillId="7" borderId="8" xfId="4" applyFont="1" applyFill="1" applyBorder="1" applyAlignment="1">
      <alignment horizontal="left" vertical="center" wrapText="1"/>
    </xf>
    <xf numFmtId="0" fontId="15" fillId="7" borderId="4" xfId="4" applyFont="1" applyFill="1" applyBorder="1" applyAlignment="1">
      <alignment horizontal="left" vertical="center" wrapText="1"/>
    </xf>
    <xf numFmtId="0" fontId="14" fillId="7" borderId="19" xfId="4" applyFont="1" applyFill="1" applyBorder="1" applyAlignment="1">
      <alignment horizontal="center" vertical="center"/>
    </xf>
    <xf numFmtId="0" fontId="14" fillId="7" borderId="8" xfId="4" applyFont="1" applyFill="1" applyBorder="1" applyAlignment="1">
      <alignment horizontal="center" vertical="center"/>
    </xf>
    <xf numFmtId="0" fontId="14" fillId="7" borderId="4" xfId="4" applyFont="1" applyFill="1" applyBorder="1" applyAlignment="1">
      <alignment horizontal="center" vertical="center"/>
    </xf>
    <xf numFmtId="0" fontId="6" fillId="4" borderId="17" xfId="4" applyFont="1" applyFill="1" applyBorder="1" applyAlignment="1">
      <alignment horizontal="center" vertical="center"/>
    </xf>
    <xf numFmtId="0" fontId="6" fillId="4" borderId="18" xfId="4" applyFont="1" applyFill="1" applyBorder="1" applyAlignment="1">
      <alignment horizontal="center" vertical="center"/>
    </xf>
    <xf numFmtId="0" fontId="6" fillId="4" borderId="3" xfId="4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 wrapText="1"/>
    </xf>
    <xf numFmtId="0" fontId="2" fillId="0" borderId="9" xfId="2" applyFont="1" applyBorder="1" applyAlignment="1">
      <alignment wrapText="1"/>
    </xf>
    <xf numFmtId="0" fontId="3" fillId="4" borderId="17" xfId="2" applyFont="1" applyFill="1" applyBorder="1" applyAlignment="1">
      <alignment horizontal="right" vertical="center" wrapText="1"/>
    </xf>
    <xf numFmtId="0" fontId="3" fillId="4" borderId="18" xfId="2" applyFont="1" applyFill="1" applyBorder="1" applyAlignment="1">
      <alignment horizontal="right" vertical="center" wrapText="1"/>
    </xf>
    <xf numFmtId="0" fontId="3" fillId="4" borderId="3" xfId="2" applyFont="1" applyFill="1" applyBorder="1" applyAlignment="1">
      <alignment horizontal="right" vertical="center" wrapText="1"/>
    </xf>
    <xf numFmtId="0" fontId="3" fillId="3" borderId="17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5" borderId="9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6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 shrinkToFit="1"/>
    </xf>
    <xf numFmtId="0" fontId="3" fillId="0" borderId="9" xfId="2" applyFont="1" applyBorder="1" applyAlignment="1">
      <alignment horizontal="left" vertical="center" wrapText="1"/>
    </xf>
    <xf numFmtId="0" fontId="3" fillId="4" borderId="9" xfId="2" applyFont="1" applyFill="1" applyBorder="1" applyAlignment="1">
      <alignment horizontal="right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3" fillId="5" borderId="10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167" fontId="2" fillId="5" borderId="9" xfId="2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167" fontId="2" fillId="5" borderId="8" xfId="2" applyNumberFormat="1" applyFont="1" applyFill="1" applyBorder="1" applyAlignment="1">
      <alignment horizontal="center" vertical="center" wrapText="1"/>
    </xf>
    <xf numFmtId="167" fontId="2" fillId="5" borderId="4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9" borderId="9" xfId="2" applyFont="1" applyFill="1" applyBorder="1" applyAlignment="1">
      <alignment horizontal="right" vertical="center" wrapText="1"/>
    </xf>
    <xf numFmtId="0" fontId="3" fillId="9" borderId="9" xfId="2" applyFont="1" applyFill="1" applyBorder="1" applyAlignment="1">
      <alignment horizontal="center" vertical="center" wrapText="1" shrinkToFit="1"/>
    </xf>
    <xf numFmtId="0" fontId="3" fillId="3" borderId="9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2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3" fillId="4" borderId="9" xfId="2" applyFont="1" applyFill="1" applyBorder="1" applyAlignment="1">
      <alignment horizontal="right" vertical="center"/>
    </xf>
    <xf numFmtId="0" fontId="5" fillId="0" borderId="9" xfId="0" applyFont="1" applyBorder="1" applyAlignment="1">
      <alignment wrapText="1"/>
    </xf>
    <xf numFmtId="0" fontId="2" fillId="0" borderId="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</cellXfs>
  <cellStyles count="25"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Millares" xfId="3" builtinId="3"/>
    <cellStyle name="Millares [0]" xfId="24" builtinId="6"/>
    <cellStyle name="Millares [0] 2" xfId="6"/>
    <cellStyle name="Moneda" xfId="9" builtinId="4"/>
    <cellStyle name="Moneda 2" xfId="10"/>
    <cellStyle name="Moneda 2 2" xfId="11"/>
    <cellStyle name="Normal" xfId="0" builtinId="0"/>
    <cellStyle name="Normal 2" xfId="2"/>
    <cellStyle name="Normal 2 2" xfId="7"/>
    <cellStyle name="Normal 3" xfId="4"/>
    <cellStyle name="Normal 3 2" xfId="8"/>
    <cellStyle name="Porcentaje" xfId="1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707573</xdr:colOff>
      <xdr:row>0</xdr:row>
      <xdr:rowOff>68038</xdr:rowOff>
    </xdr:from>
    <xdr:to>
      <xdr:col>1</xdr:col>
      <xdr:colOff>1265465</xdr:colOff>
      <xdr:row>2</xdr:row>
      <xdr:rowOff>244928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573" y="68038"/>
          <a:ext cx="2000249" cy="8028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1074964</xdr:colOff>
      <xdr:row>1</xdr:row>
      <xdr:rowOff>95251</xdr:rowOff>
    </xdr:from>
    <xdr:to>
      <xdr:col>2</xdr:col>
      <xdr:colOff>170897</xdr:colOff>
      <xdr:row>3</xdr:row>
      <xdr:rowOff>176893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964" y="258537"/>
          <a:ext cx="1762933" cy="7075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925286</xdr:colOff>
      <xdr:row>0</xdr:row>
      <xdr:rowOff>27215</xdr:rowOff>
    </xdr:from>
    <xdr:to>
      <xdr:col>1</xdr:col>
      <xdr:colOff>1436362</xdr:colOff>
      <xdr:row>2</xdr:row>
      <xdr:rowOff>380999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6" y="27215"/>
          <a:ext cx="1762933" cy="707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1020535</xdr:colOff>
      <xdr:row>0</xdr:row>
      <xdr:rowOff>54428</xdr:rowOff>
    </xdr:from>
    <xdr:to>
      <xdr:col>1</xdr:col>
      <xdr:colOff>1483177</xdr:colOff>
      <xdr:row>2</xdr:row>
      <xdr:rowOff>217711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35" y="54428"/>
          <a:ext cx="2000249" cy="802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1061357</xdr:colOff>
      <xdr:row>0</xdr:row>
      <xdr:rowOff>0</xdr:rowOff>
    </xdr:from>
    <xdr:to>
      <xdr:col>2</xdr:col>
      <xdr:colOff>0</xdr:colOff>
      <xdr:row>2</xdr:row>
      <xdr:rowOff>143938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357" y="0"/>
          <a:ext cx="1782536" cy="715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830036</xdr:colOff>
      <xdr:row>0</xdr:row>
      <xdr:rowOff>0</xdr:rowOff>
    </xdr:from>
    <xdr:to>
      <xdr:col>1</xdr:col>
      <xdr:colOff>1292679</xdr:colOff>
      <xdr:row>2</xdr:row>
      <xdr:rowOff>211974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036" y="0"/>
          <a:ext cx="1782536" cy="715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1115786</xdr:colOff>
      <xdr:row>0</xdr:row>
      <xdr:rowOff>13607</xdr:rowOff>
    </xdr:from>
    <xdr:to>
      <xdr:col>2</xdr:col>
      <xdr:colOff>285751</xdr:colOff>
      <xdr:row>2</xdr:row>
      <xdr:rowOff>307224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786" y="13607"/>
          <a:ext cx="1782536" cy="7154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911678</xdr:colOff>
      <xdr:row>0</xdr:row>
      <xdr:rowOff>27214</xdr:rowOff>
    </xdr:from>
    <xdr:to>
      <xdr:col>1</xdr:col>
      <xdr:colOff>1354718</xdr:colOff>
      <xdr:row>2</xdr:row>
      <xdr:rowOff>380998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78" y="27214"/>
          <a:ext cx="1762933" cy="7075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938893</xdr:colOff>
      <xdr:row>0</xdr:row>
      <xdr:rowOff>0</xdr:rowOff>
    </xdr:from>
    <xdr:to>
      <xdr:col>2</xdr:col>
      <xdr:colOff>89255</xdr:colOff>
      <xdr:row>2</xdr:row>
      <xdr:rowOff>353784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3" y="0"/>
          <a:ext cx="1762933" cy="7075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149680</xdr:colOff>
      <xdr:row>0</xdr:row>
      <xdr:rowOff>0</xdr:rowOff>
    </xdr:from>
    <xdr:to>
      <xdr:col>2</xdr:col>
      <xdr:colOff>544287</xdr:colOff>
      <xdr:row>2</xdr:row>
      <xdr:rowOff>75902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430" y="0"/>
          <a:ext cx="1782536" cy="715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108859</xdr:colOff>
      <xdr:row>0</xdr:row>
      <xdr:rowOff>0</xdr:rowOff>
    </xdr:from>
    <xdr:to>
      <xdr:col>2</xdr:col>
      <xdr:colOff>503467</xdr:colOff>
      <xdr:row>2</xdr:row>
      <xdr:rowOff>361652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2" y="0"/>
          <a:ext cx="1782536" cy="71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D33"/>
  <sheetViews>
    <sheetView showGridLines="0" workbookViewId="0">
      <selection activeCell="D4" sqref="D4"/>
    </sheetView>
  </sheetViews>
  <sheetFormatPr baseColWidth="10" defaultColWidth="10.85546875" defaultRowHeight="15" x14ac:dyDescent="0.25"/>
  <cols>
    <col min="1" max="1" width="10.85546875" style="7"/>
    <col min="2" max="2" width="30.28515625" style="7" customWidth="1"/>
    <col min="3" max="3" width="25.140625" style="7" customWidth="1"/>
    <col min="4" max="4" width="28.5703125" style="7" customWidth="1"/>
    <col min="5" max="16384" width="10.85546875" style="7"/>
  </cols>
  <sheetData>
    <row r="2" spans="2:4" ht="31.5" customHeight="1" x14ac:dyDescent="0.25">
      <c r="B2" s="189" t="s">
        <v>131</v>
      </c>
      <c r="C2" s="189"/>
      <c r="D2" s="189"/>
    </row>
    <row r="3" spans="2:4" x14ac:dyDescent="0.25">
      <c r="B3" s="6" t="s">
        <v>87</v>
      </c>
      <c r="C3" s="6" t="s">
        <v>80</v>
      </c>
      <c r="D3" s="6" t="s">
        <v>17</v>
      </c>
    </row>
    <row r="4" spans="2:4" ht="45" x14ac:dyDescent="0.25">
      <c r="B4" s="5" t="s">
        <v>132</v>
      </c>
      <c r="C4" s="5" t="s">
        <v>133</v>
      </c>
      <c r="D4" s="5" t="s">
        <v>134</v>
      </c>
    </row>
    <row r="5" spans="2:4" x14ac:dyDescent="0.25">
      <c r="B5" s="8"/>
      <c r="C5" s="8"/>
      <c r="D5" s="8"/>
    </row>
    <row r="6" spans="2:4" x14ac:dyDescent="0.25">
      <c r="B6" s="8"/>
      <c r="C6" s="8"/>
      <c r="D6" s="8"/>
    </row>
    <row r="7" spans="2:4" x14ac:dyDescent="0.25">
      <c r="B7" s="8"/>
      <c r="C7" s="8"/>
      <c r="D7" s="8"/>
    </row>
    <row r="8" spans="2:4" x14ac:dyDescent="0.25">
      <c r="B8" s="8"/>
      <c r="C8" s="8"/>
      <c r="D8" s="8"/>
    </row>
    <row r="9" spans="2:4" x14ac:dyDescent="0.25">
      <c r="B9" s="8"/>
      <c r="C9" s="8"/>
      <c r="D9" s="8"/>
    </row>
    <row r="10" spans="2:4" x14ac:dyDescent="0.25">
      <c r="B10" s="8"/>
      <c r="C10" s="8"/>
      <c r="D10" s="8"/>
    </row>
    <row r="11" spans="2:4" x14ac:dyDescent="0.25">
      <c r="B11" s="8"/>
      <c r="C11" s="8"/>
      <c r="D11" s="8"/>
    </row>
    <row r="12" spans="2:4" x14ac:dyDescent="0.25">
      <c r="B12" s="8"/>
      <c r="C12" s="8"/>
      <c r="D12" s="8"/>
    </row>
    <row r="13" spans="2:4" x14ac:dyDescent="0.25">
      <c r="B13" s="8"/>
      <c r="C13" s="8"/>
      <c r="D13" s="8"/>
    </row>
    <row r="14" spans="2:4" x14ac:dyDescent="0.25">
      <c r="B14" s="8"/>
      <c r="C14" s="8"/>
      <c r="D14" s="8"/>
    </row>
    <row r="15" spans="2:4" x14ac:dyDescent="0.25">
      <c r="B15" s="8"/>
      <c r="C15" s="8"/>
      <c r="D15" s="8"/>
    </row>
    <row r="16" spans="2:4" x14ac:dyDescent="0.25">
      <c r="B16" s="8"/>
      <c r="C16" s="8"/>
      <c r="D16" s="8"/>
    </row>
    <row r="17" spans="2:4" x14ac:dyDescent="0.25">
      <c r="B17" s="8"/>
      <c r="C17" s="8"/>
      <c r="D17" s="8"/>
    </row>
    <row r="18" spans="2:4" x14ac:dyDescent="0.25">
      <c r="B18" s="8"/>
      <c r="C18" s="8"/>
      <c r="D18" s="8"/>
    </row>
    <row r="19" spans="2:4" x14ac:dyDescent="0.25">
      <c r="B19" s="8"/>
      <c r="D19" s="8"/>
    </row>
    <row r="20" spans="2:4" x14ac:dyDescent="0.25">
      <c r="B20" s="8"/>
    </row>
    <row r="21" spans="2:4" x14ac:dyDescent="0.25">
      <c r="B21" s="8"/>
    </row>
    <row r="22" spans="2:4" x14ac:dyDescent="0.25">
      <c r="B22" s="8"/>
    </row>
    <row r="23" spans="2:4" x14ac:dyDescent="0.25">
      <c r="B23" s="8"/>
    </row>
    <row r="24" spans="2:4" x14ac:dyDescent="0.25">
      <c r="B24" s="8"/>
    </row>
    <row r="25" spans="2:4" x14ac:dyDescent="0.25">
      <c r="B25" s="8"/>
    </row>
    <row r="26" spans="2:4" x14ac:dyDescent="0.25">
      <c r="B26" s="8"/>
    </row>
    <row r="27" spans="2:4" x14ac:dyDescent="0.25">
      <c r="B27" s="8"/>
    </row>
    <row r="28" spans="2:4" x14ac:dyDescent="0.25">
      <c r="B28" s="8"/>
    </row>
    <row r="29" spans="2:4" x14ac:dyDescent="0.25">
      <c r="B29" s="8"/>
    </row>
    <row r="30" spans="2:4" x14ac:dyDescent="0.25">
      <c r="B30" s="8"/>
    </row>
    <row r="31" spans="2:4" x14ac:dyDescent="0.25">
      <c r="B31" s="8"/>
    </row>
    <row r="32" spans="2:4" x14ac:dyDescent="0.25">
      <c r="B32" s="8"/>
    </row>
    <row r="33" spans="2:2" x14ac:dyDescent="0.25">
      <c r="B33" s="8"/>
    </row>
  </sheetData>
  <mergeCells count="1">
    <mergeCell ref="B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F27"/>
  <sheetViews>
    <sheetView showGridLines="0" zoomScale="70" zoomScaleNormal="70" zoomScalePageLayoutView="85" workbookViewId="0">
      <selection activeCell="M11" sqref="M11:M12"/>
    </sheetView>
  </sheetViews>
  <sheetFormatPr baseColWidth="10" defaultColWidth="0" defaultRowHeight="12.75" customHeight="1" x14ac:dyDescent="0.2"/>
  <cols>
    <col min="1" max="1" width="21.42578125" style="1" customWidth="1"/>
    <col min="2" max="2" width="20.7109375" style="1" customWidth="1"/>
    <col min="3" max="3" width="19.140625" style="1" customWidth="1"/>
    <col min="4" max="4" width="10.28515625" style="1" customWidth="1"/>
    <col min="5" max="5" width="15.28515625" style="1" bestFit="1" customWidth="1"/>
    <col min="6" max="6" width="15.28515625" style="1" customWidth="1"/>
    <col min="7" max="7" width="32.140625" style="1" customWidth="1"/>
    <col min="8" max="8" width="16.7109375" style="1" customWidth="1"/>
    <col min="9" max="9" width="20.28515625" style="1" customWidth="1"/>
    <col min="10" max="10" width="14.42578125" style="1" customWidth="1"/>
    <col min="11" max="11" width="15.85546875" style="1" customWidth="1"/>
    <col min="12" max="12" width="10.5703125" style="1" customWidth="1"/>
    <col min="13" max="13" width="16.85546875" style="1" customWidth="1"/>
    <col min="14" max="15" width="17.28515625" style="1" customWidth="1"/>
    <col min="16" max="16" width="17.7109375" style="1" customWidth="1"/>
    <col min="17" max="17" width="25" style="1" customWidth="1"/>
    <col min="18" max="18" width="8.7109375" style="1" customWidth="1"/>
    <col min="19" max="32" width="0" style="1" hidden="1" customWidth="1"/>
    <col min="33" max="16384" width="11.42578125" style="1" hidden="1"/>
  </cols>
  <sheetData>
    <row r="1" spans="1:18" ht="18.75" customHeight="1" x14ac:dyDescent="0.2">
      <c r="A1" s="215"/>
      <c r="B1" s="215"/>
      <c r="C1" s="215"/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8" ht="30.75" customHeight="1" x14ac:dyDescent="0.2">
      <c r="A2" s="215"/>
      <c r="B2" s="215"/>
      <c r="C2" s="215"/>
      <c r="D2" s="215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8" ht="9.75" customHeight="1" x14ac:dyDescent="0.2">
      <c r="A3" s="215"/>
      <c r="B3" s="215"/>
      <c r="C3" s="215"/>
      <c r="D3" s="215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8" x14ac:dyDescent="0.2">
      <c r="A4" s="223" t="s">
        <v>19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8" x14ac:dyDescent="0.2">
      <c r="A5" s="223" t="s">
        <v>75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8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5.75" customHeight="1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</row>
    <row r="8" spans="1:18" ht="15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21"/>
      <c r="R8" s="10"/>
    </row>
    <row r="9" spans="1:18" ht="11.2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11" t="s">
        <v>5</v>
      </c>
      <c r="G9" s="211"/>
      <c r="H9" s="211"/>
      <c r="I9" s="211"/>
      <c r="J9" s="211"/>
      <c r="K9" s="211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8" ht="43.5" customHeight="1" x14ac:dyDescent="0.2">
      <c r="A10" s="211"/>
      <c r="B10" s="211"/>
      <c r="C10" s="244"/>
      <c r="D10" s="210"/>
      <c r="E10" s="211"/>
      <c r="F10" s="51" t="s">
        <v>32</v>
      </c>
      <c r="G10" s="54" t="s">
        <v>31</v>
      </c>
      <c r="H10" s="54" t="s">
        <v>36</v>
      </c>
      <c r="I10" s="51" t="s">
        <v>24</v>
      </c>
      <c r="J10" s="54" t="s">
        <v>37</v>
      </c>
      <c r="K10" s="54" t="s">
        <v>41</v>
      </c>
      <c r="L10" s="210"/>
      <c r="M10" s="202"/>
      <c r="N10" s="210"/>
      <c r="O10" s="210"/>
      <c r="P10" s="210"/>
      <c r="Q10" s="203"/>
    </row>
    <row r="11" spans="1:18" ht="107.25" customHeight="1" x14ac:dyDescent="0.2">
      <c r="A11" s="231" t="s">
        <v>79</v>
      </c>
      <c r="B11" s="234" t="s">
        <v>10</v>
      </c>
      <c r="C11" s="234" t="s">
        <v>255</v>
      </c>
      <c r="D11" s="237">
        <f>+SUM(L11:L12)</f>
        <v>0.09</v>
      </c>
      <c r="E11" s="225" t="s">
        <v>20</v>
      </c>
      <c r="F11" s="102" t="s">
        <v>230</v>
      </c>
      <c r="G11" s="101" t="s">
        <v>90</v>
      </c>
      <c r="H11" s="100" t="s">
        <v>27</v>
      </c>
      <c r="I11" s="101" t="s">
        <v>231</v>
      </c>
      <c r="J11" s="100" t="s">
        <v>48</v>
      </c>
      <c r="K11" s="90">
        <v>500000000</v>
      </c>
      <c r="L11" s="157">
        <v>0.05</v>
      </c>
      <c r="M11" s="90">
        <v>536351045</v>
      </c>
      <c r="N11" s="164">
        <f>SUM(M11:M11)/K11</f>
        <v>1.0727020899999999</v>
      </c>
      <c r="O11" s="40">
        <f>IF(N11&lt;=100%,N11*L11,L11)</f>
        <v>0.05</v>
      </c>
      <c r="P11" s="40">
        <f>(O11/D16)*100</f>
        <v>0.55555555555555558</v>
      </c>
      <c r="Q11" s="103" t="s">
        <v>293</v>
      </c>
    </row>
    <row r="12" spans="1:18" ht="107.25" customHeight="1" x14ac:dyDescent="0.2">
      <c r="A12" s="232"/>
      <c r="B12" s="235"/>
      <c r="C12" s="236"/>
      <c r="D12" s="238"/>
      <c r="E12" s="240"/>
      <c r="F12" s="120" t="s">
        <v>232</v>
      </c>
      <c r="G12" s="120" t="s">
        <v>101</v>
      </c>
      <c r="H12" s="120" t="s">
        <v>27</v>
      </c>
      <c r="I12" s="120" t="s">
        <v>233</v>
      </c>
      <c r="J12" s="120" t="s">
        <v>48</v>
      </c>
      <c r="K12" s="87">
        <v>8500</v>
      </c>
      <c r="L12" s="108">
        <v>0.04</v>
      </c>
      <c r="M12" s="87">
        <v>8640</v>
      </c>
      <c r="N12" s="164">
        <f t="shared" ref="N12" si="0">SUM(M12:M12)/K12</f>
        <v>1.016470588235294</v>
      </c>
      <c r="O12" s="40">
        <f t="shared" ref="O12" si="1">IF(N12&lt;=100%,N12*L12,L12)</f>
        <v>0.04</v>
      </c>
      <c r="P12" s="40">
        <f>(O12/D16)*100</f>
        <v>0.44444444444444442</v>
      </c>
      <c r="Q12" s="111" t="s">
        <v>294</v>
      </c>
    </row>
    <row r="13" spans="1:18" ht="16.5" customHeight="1" x14ac:dyDescent="0.2">
      <c r="A13" s="224" t="s">
        <v>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184">
        <f>SUM(P11:P12)</f>
        <v>1</v>
      </c>
      <c r="Q13" s="181"/>
    </row>
    <row r="14" spans="1:18" x14ac:dyDescent="0.2">
      <c r="P14" s="10"/>
    </row>
    <row r="15" spans="1:18" ht="38.25" customHeight="1" x14ac:dyDescent="0.2">
      <c r="D15" s="57">
        <f>D11</f>
        <v>0.09</v>
      </c>
      <c r="Q15" s="49" t="s">
        <v>145</v>
      </c>
    </row>
    <row r="16" spans="1:18" ht="12.75" customHeight="1" x14ac:dyDescent="0.2">
      <c r="D16" s="1">
        <f>+D15*100</f>
        <v>9</v>
      </c>
    </row>
    <row r="22" spans="2:16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</sheetData>
  <mergeCells count="26">
    <mergeCell ref="A4:Q4"/>
    <mergeCell ref="F9:K9"/>
    <mergeCell ref="L9:L10"/>
    <mergeCell ref="M9:M10"/>
    <mergeCell ref="A1:D3"/>
    <mergeCell ref="E1:Q3"/>
    <mergeCell ref="A5:Q5"/>
    <mergeCell ref="A6:Q6"/>
    <mergeCell ref="A8:L8"/>
    <mergeCell ref="A7:Q7"/>
    <mergeCell ref="M8:P8"/>
    <mergeCell ref="A11:A12"/>
    <mergeCell ref="B11:B12"/>
    <mergeCell ref="D11:D12"/>
    <mergeCell ref="A13:O13"/>
    <mergeCell ref="Q9:Q10"/>
    <mergeCell ref="N9:N10"/>
    <mergeCell ref="O9:O10"/>
    <mergeCell ref="P9:P10"/>
    <mergeCell ref="E9:E10"/>
    <mergeCell ref="A9:A10"/>
    <mergeCell ref="B9:B10"/>
    <mergeCell ref="D9:D10"/>
    <mergeCell ref="C9:C10"/>
    <mergeCell ref="C11:C12"/>
    <mergeCell ref="E11:E12"/>
  </mergeCells>
  <pageMargins left="0.70866141732283472" right="0.70866141732283472" top="0.74803149606299213" bottom="0.74803149606299213" header="0.31496062992125984" footer="0.31496062992125984"/>
  <pageSetup paperSize="133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19"/>
  <sheetViews>
    <sheetView showGridLines="0" zoomScale="70" zoomScaleNormal="70" workbookViewId="0">
      <selection activeCell="M11" sqref="M11:M13"/>
    </sheetView>
  </sheetViews>
  <sheetFormatPr baseColWidth="10" defaultRowHeight="12.75" x14ac:dyDescent="0.2"/>
  <cols>
    <col min="1" max="1" width="19.7109375" style="17" customWidth="1"/>
    <col min="2" max="3" width="20.85546875" style="9" customWidth="1"/>
    <col min="4" max="4" width="10.140625" style="9" customWidth="1"/>
    <col min="5" max="5" width="14.7109375" style="17" customWidth="1"/>
    <col min="6" max="6" width="21" style="9" customWidth="1"/>
    <col min="7" max="7" width="26.5703125" style="9" customWidth="1"/>
    <col min="8" max="8" width="10.7109375" style="9" customWidth="1"/>
    <col min="9" max="9" width="30.7109375" style="9" customWidth="1"/>
    <col min="10" max="10" width="12.42578125" style="9" customWidth="1"/>
    <col min="11" max="11" width="13.42578125" style="9" customWidth="1"/>
    <col min="12" max="12" width="10.28515625" style="98" customWidth="1"/>
    <col min="13" max="13" width="17.140625" style="9" bestFit="1" customWidth="1"/>
    <col min="14" max="14" width="13" style="17" customWidth="1"/>
    <col min="15" max="15" width="14.85546875" style="17" customWidth="1"/>
    <col min="16" max="16" width="12.42578125" style="17" customWidth="1"/>
    <col min="17" max="17" width="19.7109375" style="9" customWidth="1"/>
    <col min="18" max="16384" width="11.42578125" style="9"/>
  </cols>
  <sheetData>
    <row r="1" spans="1:17" ht="13.5" customHeight="1" x14ac:dyDescent="0.2">
      <c r="A1" s="255" t="s">
        <v>86</v>
      </c>
      <c r="B1" s="255"/>
      <c r="C1" s="137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13.5" customHeight="1" x14ac:dyDescent="0.2">
      <c r="A2" s="255"/>
      <c r="B2" s="255"/>
      <c r="C2" s="13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34.5" customHeight="1" x14ac:dyDescent="0.2">
      <c r="A3" s="255"/>
      <c r="B3" s="255"/>
      <c r="C3" s="139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x14ac:dyDescent="0.2">
      <c r="A4" s="223" t="s">
        <v>66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x14ac:dyDescent="0.2">
      <c r="A5" s="223" t="s">
        <v>78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x14ac:dyDescent="0.2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4"/>
    </row>
    <row r="8" spans="1:17" ht="12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33"/>
    </row>
    <row r="9" spans="1:17" ht="12.7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41" t="s">
        <v>30</v>
      </c>
      <c r="G9" s="241"/>
      <c r="H9" s="241"/>
      <c r="I9" s="241"/>
      <c r="J9" s="241"/>
      <c r="K9" s="241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57.75" customHeight="1" x14ac:dyDescent="0.2">
      <c r="A10" s="211"/>
      <c r="B10" s="211"/>
      <c r="C10" s="244"/>
      <c r="D10" s="210"/>
      <c r="E10" s="211"/>
      <c r="F10" s="25" t="s">
        <v>32</v>
      </c>
      <c r="G10" s="37" t="s">
        <v>31</v>
      </c>
      <c r="H10" s="37" t="s">
        <v>36</v>
      </c>
      <c r="I10" s="25" t="s">
        <v>24</v>
      </c>
      <c r="J10" s="37" t="s">
        <v>37</v>
      </c>
      <c r="K10" s="37" t="s">
        <v>55</v>
      </c>
      <c r="L10" s="210"/>
      <c r="M10" s="202"/>
      <c r="N10" s="210"/>
      <c r="O10" s="210"/>
      <c r="P10" s="210"/>
      <c r="Q10" s="203"/>
    </row>
    <row r="11" spans="1:17" s="1" customFormat="1" ht="86.25" customHeight="1" x14ac:dyDescent="0.2">
      <c r="A11" s="225" t="str">
        <f>+'Plan de desarrollo'!B4</f>
        <v>5. Gobernanza y Gobernabilidad</v>
      </c>
      <c r="B11" s="225" t="str">
        <f>+'Objetivos Estratégicos'!B11</f>
        <v xml:space="preserve">Aumentar el nivel de desempeño individual y colectivo, mediante el desarrollo de competencias. </v>
      </c>
      <c r="C11" s="225" t="s">
        <v>252</v>
      </c>
      <c r="D11" s="237">
        <f>SUM(L11:L13)</f>
        <v>2.4E-2</v>
      </c>
      <c r="E11" s="225" t="s">
        <v>97</v>
      </c>
      <c r="F11" s="106" t="s">
        <v>93</v>
      </c>
      <c r="G11" s="106" t="s">
        <v>94</v>
      </c>
      <c r="H11" s="106" t="s">
        <v>38</v>
      </c>
      <c r="I11" s="106" t="s">
        <v>257</v>
      </c>
      <c r="J11" s="106" t="s">
        <v>23</v>
      </c>
      <c r="K11" s="104">
        <v>0.95</v>
      </c>
      <c r="L11" s="163">
        <v>5.0000000000000001E-3</v>
      </c>
      <c r="M11" s="104">
        <v>0.83330000000000004</v>
      </c>
      <c r="N11" s="164">
        <f>SUM(M11:M11)/K11</f>
        <v>0.87715789473684214</v>
      </c>
      <c r="O11" s="167">
        <f>IF(N11&lt;=100%,N11*L11,L11)</f>
        <v>4.385789473684211E-3</v>
      </c>
      <c r="P11" s="163">
        <f>(O11/$D$19)*100</f>
        <v>0.18274122807017545</v>
      </c>
      <c r="Q11" s="112" t="s">
        <v>304</v>
      </c>
    </row>
    <row r="12" spans="1:17" ht="83.25" customHeight="1" x14ac:dyDescent="0.2">
      <c r="A12" s="226"/>
      <c r="B12" s="226"/>
      <c r="C12" s="226"/>
      <c r="D12" s="238"/>
      <c r="E12" s="226"/>
      <c r="F12" s="106" t="s">
        <v>95</v>
      </c>
      <c r="G12" s="106" t="s">
        <v>96</v>
      </c>
      <c r="H12" s="106" t="s">
        <v>38</v>
      </c>
      <c r="I12" s="106" t="s">
        <v>258</v>
      </c>
      <c r="J12" s="106" t="s">
        <v>23</v>
      </c>
      <c r="K12" s="104">
        <v>1</v>
      </c>
      <c r="L12" s="163">
        <v>5.0000000000000001E-3</v>
      </c>
      <c r="M12" s="104">
        <v>0.56999999999999995</v>
      </c>
      <c r="N12" s="163">
        <f>SUM(M12:M12)/K12</f>
        <v>0.56999999999999995</v>
      </c>
      <c r="O12" s="163">
        <f>IF(N12&lt;=100%,N12*L12,L12)</f>
        <v>2.8499999999999997E-3</v>
      </c>
      <c r="P12" s="163">
        <f>(O12/$D$19)*100</f>
        <v>0.11874999999999999</v>
      </c>
      <c r="Q12" s="112" t="s">
        <v>304</v>
      </c>
    </row>
    <row r="13" spans="1:17" ht="117" customHeight="1" x14ac:dyDescent="0.2">
      <c r="A13" s="226"/>
      <c r="B13" s="226"/>
      <c r="C13" s="240"/>
      <c r="D13" s="239"/>
      <c r="E13" s="240"/>
      <c r="F13" s="107" t="s">
        <v>260</v>
      </c>
      <c r="G13" s="107" t="s">
        <v>261</v>
      </c>
      <c r="H13" s="107" t="s">
        <v>38</v>
      </c>
      <c r="I13" s="106" t="s">
        <v>259</v>
      </c>
      <c r="J13" s="106" t="s">
        <v>23</v>
      </c>
      <c r="K13" s="104">
        <v>1</v>
      </c>
      <c r="L13" s="163">
        <v>1.4E-2</v>
      </c>
      <c r="M13" s="104">
        <v>0.86950000000000005</v>
      </c>
      <c r="N13" s="163">
        <f>SUM(M13:M13)/K13</f>
        <v>0.86950000000000005</v>
      </c>
      <c r="O13" s="160">
        <f>IF(N13&lt;=100%,N13*L13,L13)</f>
        <v>1.2173000000000002E-2</v>
      </c>
      <c r="P13" s="163">
        <f>(O13/$D$19)*100</f>
        <v>0.50720833333333337</v>
      </c>
      <c r="Q13" s="109" t="s">
        <v>305</v>
      </c>
    </row>
    <row r="14" spans="1:17" ht="19.5" customHeight="1" x14ac:dyDescent="0.2">
      <c r="A14" s="224" t="s">
        <v>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186">
        <f>SUM(P11:P13)</f>
        <v>0.80869956140350885</v>
      </c>
      <c r="Q14" s="181"/>
    </row>
    <row r="16" spans="1:17" ht="36" x14ac:dyDescent="0.2">
      <c r="Q16" s="49" t="s">
        <v>145</v>
      </c>
    </row>
    <row r="18" spans="4:4" x14ac:dyDescent="0.2">
      <c r="D18" s="43">
        <f>SUM(D11:D13)</f>
        <v>2.4E-2</v>
      </c>
    </row>
    <row r="19" spans="4:4" x14ac:dyDescent="0.2">
      <c r="D19" s="9">
        <f>+D18*100</f>
        <v>2.4</v>
      </c>
    </row>
  </sheetData>
  <mergeCells count="26">
    <mergeCell ref="A1:B3"/>
    <mergeCell ref="F9:K9"/>
    <mergeCell ref="L9:L10"/>
    <mergeCell ref="M9:M10"/>
    <mergeCell ref="A4:Q4"/>
    <mergeCell ref="C9:C10"/>
    <mergeCell ref="D1:Q3"/>
    <mergeCell ref="Q9:Q10"/>
    <mergeCell ref="P9:P10"/>
    <mergeCell ref="D9:D10"/>
    <mergeCell ref="E9:E10"/>
    <mergeCell ref="A5:Q5"/>
    <mergeCell ref="A6:Q6"/>
    <mergeCell ref="A7:Q7"/>
    <mergeCell ref="N9:N10"/>
    <mergeCell ref="O9:O10"/>
    <mergeCell ref="A14:O14"/>
    <mergeCell ref="C11:C13"/>
    <mergeCell ref="M8:P8"/>
    <mergeCell ref="D11:D13"/>
    <mergeCell ref="E11:E13"/>
    <mergeCell ref="A11:A13"/>
    <mergeCell ref="B11:B13"/>
    <mergeCell ref="A8:L8"/>
    <mergeCell ref="A9:A10"/>
    <mergeCell ref="B9:B1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65"/>
  <sheetViews>
    <sheetView showGridLines="0" topLeftCell="A7" zoomScale="70" zoomScaleNormal="70" zoomScalePageLayoutView="70" workbookViewId="0">
      <selection activeCell="F12" sqref="F12"/>
    </sheetView>
  </sheetViews>
  <sheetFormatPr baseColWidth="10" defaultColWidth="0" defaultRowHeight="0" customHeight="1" zeroHeight="1" x14ac:dyDescent="0.2"/>
  <cols>
    <col min="1" max="1" width="21.140625" style="10" customWidth="1"/>
    <col min="2" max="2" width="18.85546875" style="1" customWidth="1"/>
    <col min="3" max="3" width="20.28515625" style="1" customWidth="1"/>
    <col min="4" max="4" width="10.7109375" style="1" customWidth="1"/>
    <col min="5" max="5" width="18.7109375" style="1" customWidth="1"/>
    <col min="6" max="6" width="17.7109375" style="1" customWidth="1"/>
    <col min="7" max="7" width="40.7109375" style="1" customWidth="1"/>
    <col min="8" max="8" width="13.140625" style="1" customWidth="1"/>
    <col min="9" max="9" width="31.140625" style="1" customWidth="1"/>
    <col min="10" max="10" width="14" style="74" customWidth="1"/>
    <col min="11" max="11" width="10.7109375" style="1" customWidth="1"/>
    <col min="12" max="12" width="10" style="1" customWidth="1"/>
    <col min="13" max="13" width="17.140625" style="1" bestFit="1" customWidth="1"/>
    <col min="14" max="14" width="15.140625" style="1" customWidth="1"/>
    <col min="15" max="15" width="14.42578125" style="1" customWidth="1"/>
    <col min="16" max="16" width="16.42578125" style="1" customWidth="1"/>
    <col min="17" max="17" width="25.28515625" style="10" customWidth="1"/>
    <col min="18" max="18" width="5.42578125" style="10" customWidth="1"/>
    <col min="19" max="31" width="0" style="10" hidden="1" customWidth="1"/>
    <col min="32" max="16384" width="11.42578125" style="10" hidden="1"/>
  </cols>
  <sheetData>
    <row r="1" spans="1:17" ht="12.75" x14ac:dyDescent="0.2">
      <c r="A1" s="247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9"/>
    </row>
    <row r="2" spans="1:17" ht="13.5" customHeight="1" x14ac:dyDescent="0.2">
      <c r="A2" s="254"/>
      <c r="B2" s="254"/>
      <c r="C2" s="140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7"/>
    </row>
    <row r="3" spans="1:17" ht="35.25" customHeight="1" x14ac:dyDescent="0.2">
      <c r="A3" s="254"/>
      <c r="B3" s="254"/>
      <c r="C3" s="141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</row>
    <row r="4" spans="1:17" ht="15.75" customHeight="1" x14ac:dyDescent="0.2">
      <c r="A4" s="254"/>
      <c r="B4" s="254"/>
      <c r="C4" s="142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1"/>
    </row>
    <row r="5" spans="1:17" ht="12.75" x14ac:dyDescent="0.2">
      <c r="A5" s="223" t="s">
        <v>28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ht="12.75" x14ac:dyDescent="0.2">
      <c r="A6" s="223" t="s">
        <v>77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ht="12.75" x14ac:dyDescent="0.2">
      <c r="A7" s="223" t="s">
        <v>135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</row>
    <row r="8" spans="1:17" ht="15.75" customHeight="1" x14ac:dyDescent="0.2">
      <c r="A8" s="2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</row>
    <row r="9" spans="1:17" ht="15.75" customHeight="1" x14ac:dyDescent="0.2">
      <c r="A9" s="222" t="s">
        <v>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07" t="s">
        <v>2</v>
      </c>
      <c r="N9" s="208"/>
      <c r="O9" s="208"/>
      <c r="P9" s="209"/>
      <c r="Q9" s="133"/>
    </row>
    <row r="10" spans="1:17" ht="15.75" customHeight="1" x14ac:dyDescent="0.2">
      <c r="A10" s="211" t="s">
        <v>84</v>
      </c>
      <c r="B10" s="211" t="s">
        <v>103</v>
      </c>
      <c r="C10" s="243" t="s">
        <v>205</v>
      </c>
      <c r="D10" s="210" t="s">
        <v>3</v>
      </c>
      <c r="E10" s="211" t="s">
        <v>4</v>
      </c>
      <c r="F10" s="252" t="s">
        <v>30</v>
      </c>
      <c r="G10" s="252"/>
      <c r="H10" s="252"/>
      <c r="I10" s="252"/>
      <c r="J10" s="252"/>
      <c r="K10" s="252"/>
      <c r="L10" s="210" t="s">
        <v>3</v>
      </c>
      <c r="M10" s="202" t="s">
        <v>244</v>
      </c>
      <c r="N10" s="210" t="s">
        <v>120</v>
      </c>
      <c r="O10" s="210" t="s">
        <v>6</v>
      </c>
      <c r="P10" s="210" t="s">
        <v>7</v>
      </c>
      <c r="Q10" s="202" t="s">
        <v>245</v>
      </c>
    </row>
    <row r="11" spans="1:17" ht="42.75" customHeight="1" x14ac:dyDescent="0.2">
      <c r="A11" s="211"/>
      <c r="B11" s="211"/>
      <c r="C11" s="244"/>
      <c r="D11" s="210"/>
      <c r="E11" s="211"/>
      <c r="F11" s="35" t="s">
        <v>32</v>
      </c>
      <c r="G11" s="31" t="s">
        <v>31</v>
      </c>
      <c r="H11" s="31" t="s">
        <v>36</v>
      </c>
      <c r="I11" s="35" t="s">
        <v>24</v>
      </c>
      <c r="J11" s="72" t="s">
        <v>37</v>
      </c>
      <c r="K11" s="31" t="s">
        <v>41</v>
      </c>
      <c r="L11" s="210"/>
      <c r="M11" s="202"/>
      <c r="N11" s="210"/>
      <c r="O11" s="210"/>
      <c r="P11" s="210"/>
      <c r="Q11" s="257"/>
    </row>
    <row r="12" spans="1:17" ht="53.25" customHeight="1" x14ac:dyDescent="0.2">
      <c r="A12" s="245" t="str">
        <f>+'Plan de desarrollo'!B4</f>
        <v>5. Gobernanza y Gobernabilidad</v>
      </c>
      <c r="B12" s="234" t="str">
        <f>+'Objetivos Estratégicos'!B10</f>
        <v xml:space="preserve">Incrementar el nivel de eficiencia y eficacia operativa y administrativa en la gestión y ejecución de los procesos. </v>
      </c>
      <c r="C12" s="134" t="s">
        <v>252</v>
      </c>
      <c r="D12" s="163">
        <f>+L12</f>
        <v>0.01</v>
      </c>
      <c r="E12" s="151" t="s">
        <v>142</v>
      </c>
      <c r="F12" s="33" t="s">
        <v>263</v>
      </c>
      <c r="G12" s="36" t="s">
        <v>265</v>
      </c>
      <c r="H12" s="18" t="s">
        <v>27</v>
      </c>
      <c r="I12" s="36" t="s">
        <v>264</v>
      </c>
      <c r="J12" s="73" t="s">
        <v>23</v>
      </c>
      <c r="K12" s="39">
        <v>1</v>
      </c>
      <c r="L12" s="168">
        <v>0.01</v>
      </c>
      <c r="M12" s="39">
        <v>1</v>
      </c>
      <c r="N12" s="40">
        <f>SUM(M12:M12)/K12</f>
        <v>1</v>
      </c>
      <c r="O12" s="40">
        <f>IF(N12&lt;=100%,N12*L12,L12)</f>
        <v>0.01</v>
      </c>
      <c r="P12" s="61">
        <f>(O12/$D$24)*100</f>
        <v>0.27777777777777785</v>
      </c>
      <c r="Q12" s="117" t="s">
        <v>303</v>
      </c>
    </row>
    <row r="13" spans="1:17" ht="53.25" customHeight="1" x14ac:dyDescent="0.2">
      <c r="A13" s="246"/>
      <c r="B13" s="235"/>
      <c r="C13" s="233" t="s">
        <v>262</v>
      </c>
      <c r="D13" s="237">
        <f>SUM(L13:L19)</f>
        <v>2.5999999999999999E-2</v>
      </c>
      <c r="E13" s="225" t="s">
        <v>142</v>
      </c>
      <c r="F13" s="132" t="s">
        <v>33</v>
      </c>
      <c r="G13" s="36" t="s">
        <v>62</v>
      </c>
      <c r="H13" s="36" t="s">
        <v>38</v>
      </c>
      <c r="I13" s="36" t="s">
        <v>61</v>
      </c>
      <c r="J13" s="73" t="s">
        <v>23</v>
      </c>
      <c r="K13" s="39">
        <v>1</v>
      </c>
      <c r="L13" s="168">
        <v>6.0000000000000001E-3</v>
      </c>
      <c r="M13" s="39">
        <v>1</v>
      </c>
      <c r="N13" s="40">
        <f t="shared" ref="N13:N19" si="0">SUM(M13:M13)/K13</f>
        <v>1</v>
      </c>
      <c r="O13" s="40">
        <f t="shared" ref="O13:O19" si="1">IF(N13&lt;=100%,N13*L13,L13)</f>
        <v>6.0000000000000001E-3</v>
      </c>
      <c r="P13" s="61">
        <f t="shared" ref="P13:P19" si="2">(O13/$D$24)*100</f>
        <v>0.16666666666666669</v>
      </c>
      <c r="Q13" s="117" t="s">
        <v>296</v>
      </c>
    </row>
    <row r="14" spans="1:17" ht="38.25" x14ac:dyDescent="0.2">
      <c r="A14" s="246"/>
      <c r="B14" s="235"/>
      <c r="C14" s="233"/>
      <c r="D14" s="238"/>
      <c r="E14" s="226"/>
      <c r="F14" s="33" t="s">
        <v>34</v>
      </c>
      <c r="G14" s="18" t="s">
        <v>102</v>
      </c>
      <c r="H14" s="18" t="s">
        <v>38</v>
      </c>
      <c r="I14" s="18" t="s">
        <v>63</v>
      </c>
      <c r="J14" s="73" t="s">
        <v>23</v>
      </c>
      <c r="K14" s="39">
        <v>1</v>
      </c>
      <c r="L14" s="168">
        <v>4.0000000000000001E-3</v>
      </c>
      <c r="M14" s="39">
        <v>1</v>
      </c>
      <c r="N14" s="40">
        <f t="shared" si="0"/>
        <v>1</v>
      </c>
      <c r="O14" s="40">
        <f t="shared" si="1"/>
        <v>4.0000000000000001E-3</v>
      </c>
      <c r="P14" s="61">
        <f t="shared" si="2"/>
        <v>0.11111111111111113</v>
      </c>
      <c r="Q14" s="112" t="s">
        <v>297</v>
      </c>
    </row>
    <row r="15" spans="1:17" ht="44.25" customHeight="1" x14ac:dyDescent="0.2">
      <c r="A15" s="246"/>
      <c r="B15" s="235"/>
      <c r="C15" s="233"/>
      <c r="D15" s="238"/>
      <c r="E15" s="226"/>
      <c r="F15" s="18" t="s">
        <v>29</v>
      </c>
      <c r="G15" s="18" t="s">
        <v>35</v>
      </c>
      <c r="H15" s="18" t="s">
        <v>27</v>
      </c>
      <c r="I15" s="18" t="s">
        <v>64</v>
      </c>
      <c r="J15" s="73" t="s">
        <v>23</v>
      </c>
      <c r="K15" s="39">
        <v>1</v>
      </c>
      <c r="L15" s="168">
        <v>4.0000000000000001E-3</v>
      </c>
      <c r="M15" s="39">
        <v>1</v>
      </c>
      <c r="N15" s="40">
        <f t="shared" si="0"/>
        <v>1</v>
      </c>
      <c r="O15" s="40">
        <f t="shared" si="1"/>
        <v>4.0000000000000001E-3</v>
      </c>
      <c r="P15" s="61">
        <f t="shared" si="2"/>
        <v>0.11111111111111113</v>
      </c>
      <c r="Q15" s="63" t="s">
        <v>298</v>
      </c>
    </row>
    <row r="16" spans="1:17" ht="50.25" customHeight="1" x14ac:dyDescent="0.2">
      <c r="A16" s="246"/>
      <c r="B16" s="235"/>
      <c r="C16" s="233"/>
      <c r="D16" s="238"/>
      <c r="E16" s="226"/>
      <c r="F16" s="33" t="s">
        <v>45</v>
      </c>
      <c r="G16" s="19" t="s">
        <v>40</v>
      </c>
      <c r="H16" s="19" t="s">
        <v>38</v>
      </c>
      <c r="I16" s="18" t="s">
        <v>65</v>
      </c>
      <c r="J16" s="73" t="s">
        <v>23</v>
      </c>
      <c r="K16" s="39">
        <v>1</v>
      </c>
      <c r="L16" s="168">
        <v>3.0000000000000001E-3</v>
      </c>
      <c r="M16" s="39">
        <v>1</v>
      </c>
      <c r="N16" s="40">
        <f t="shared" si="0"/>
        <v>1</v>
      </c>
      <c r="O16" s="40">
        <f t="shared" si="1"/>
        <v>3.0000000000000001E-3</v>
      </c>
      <c r="P16" s="61">
        <f t="shared" si="2"/>
        <v>8.3333333333333343E-2</v>
      </c>
      <c r="Q16" s="93" t="s">
        <v>299</v>
      </c>
    </row>
    <row r="17" spans="1:17" ht="56.25" customHeight="1" x14ac:dyDescent="0.2">
      <c r="A17" s="246"/>
      <c r="B17" s="235"/>
      <c r="C17" s="233"/>
      <c r="D17" s="238"/>
      <c r="E17" s="226"/>
      <c r="F17" s="106" t="s">
        <v>44</v>
      </c>
      <c r="G17" s="19" t="s">
        <v>43</v>
      </c>
      <c r="H17" s="18" t="s">
        <v>38</v>
      </c>
      <c r="I17" s="18" t="s">
        <v>42</v>
      </c>
      <c r="J17" s="73" t="s">
        <v>23</v>
      </c>
      <c r="K17" s="39">
        <v>1</v>
      </c>
      <c r="L17" s="168">
        <v>3.0000000000000001E-3</v>
      </c>
      <c r="M17" s="39">
        <v>1</v>
      </c>
      <c r="N17" s="40">
        <f t="shared" si="0"/>
        <v>1</v>
      </c>
      <c r="O17" s="40">
        <f t="shared" si="1"/>
        <v>3.0000000000000001E-3</v>
      </c>
      <c r="P17" s="61">
        <f t="shared" si="2"/>
        <v>8.3333333333333343E-2</v>
      </c>
      <c r="Q17" s="93" t="s">
        <v>300</v>
      </c>
    </row>
    <row r="18" spans="1:17" ht="49.5" customHeight="1" x14ac:dyDescent="0.2">
      <c r="A18" s="246"/>
      <c r="B18" s="235"/>
      <c r="C18" s="233"/>
      <c r="D18" s="238"/>
      <c r="E18" s="226"/>
      <c r="F18" s="106" t="s">
        <v>136</v>
      </c>
      <c r="G18" s="19" t="s">
        <v>137</v>
      </c>
      <c r="H18" s="18" t="s">
        <v>38</v>
      </c>
      <c r="I18" s="18" t="s">
        <v>138</v>
      </c>
      <c r="J18" s="73" t="s">
        <v>23</v>
      </c>
      <c r="K18" s="39">
        <v>1</v>
      </c>
      <c r="L18" s="168">
        <v>3.0000000000000001E-3</v>
      </c>
      <c r="M18" s="39">
        <v>1</v>
      </c>
      <c r="N18" s="40">
        <f t="shared" si="0"/>
        <v>1</v>
      </c>
      <c r="O18" s="40">
        <f t="shared" si="1"/>
        <v>3.0000000000000001E-3</v>
      </c>
      <c r="P18" s="61">
        <f t="shared" si="2"/>
        <v>8.3333333333333343E-2</v>
      </c>
      <c r="Q18" s="93" t="s">
        <v>301</v>
      </c>
    </row>
    <row r="19" spans="1:17" ht="55.5" customHeight="1" x14ac:dyDescent="0.2">
      <c r="A19" s="258"/>
      <c r="B19" s="236"/>
      <c r="C19" s="233"/>
      <c r="D19" s="239"/>
      <c r="E19" s="240"/>
      <c r="F19" s="106" t="s">
        <v>139</v>
      </c>
      <c r="G19" s="19" t="s">
        <v>140</v>
      </c>
      <c r="H19" s="18" t="s">
        <v>38</v>
      </c>
      <c r="I19" s="18" t="s">
        <v>141</v>
      </c>
      <c r="J19" s="73" t="s">
        <v>23</v>
      </c>
      <c r="K19" s="39">
        <v>1</v>
      </c>
      <c r="L19" s="168">
        <v>3.0000000000000001E-3</v>
      </c>
      <c r="M19" s="39">
        <v>1</v>
      </c>
      <c r="N19" s="40">
        <f t="shared" si="0"/>
        <v>1</v>
      </c>
      <c r="O19" s="40">
        <f t="shared" si="1"/>
        <v>3.0000000000000001E-3</v>
      </c>
      <c r="P19" s="61">
        <f t="shared" si="2"/>
        <v>8.3333333333333343E-2</v>
      </c>
      <c r="Q19" s="63" t="s">
        <v>302</v>
      </c>
    </row>
    <row r="20" spans="1:17" ht="17.25" customHeight="1" x14ac:dyDescent="0.2">
      <c r="A20" s="256" t="s">
        <v>9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184">
        <f>SUM(P12:P19)</f>
        <v>1.0000000000000002</v>
      </c>
      <c r="Q20" s="181"/>
    </row>
    <row r="21" spans="1:17" ht="12.75" x14ac:dyDescent="0.2"/>
    <row r="22" spans="1:17" ht="36" x14ac:dyDescent="0.2">
      <c r="Q22" s="49" t="s">
        <v>145</v>
      </c>
    </row>
    <row r="23" spans="1:17" ht="12.75" x14ac:dyDescent="0.2">
      <c r="D23" s="57">
        <f>SUM(D12:D19)</f>
        <v>3.5999999999999997E-2</v>
      </c>
    </row>
    <row r="24" spans="1:17" ht="12.75" x14ac:dyDescent="0.2">
      <c r="D24" s="1">
        <f>+D23*100</f>
        <v>3.5999999999999996</v>
      </c>
    </row>
    <row r="25" spans="1:17" ht="12.75" x14ac:dyDescent="0.2"/>
    <row r="26" spans="1:17" ht="12.75" x14ac:dyDescent="0.2"/>
    <row r="27" spans="1:17" ht="12.75" x14ac:dyDescent="0.2">
      <c r="B27" s="11"/>
      <c r="C27" s="11"/>
      <c r="D27" s="11"/>
      <c r="E27" s="11"/>
      <c r="F27" s="11"/>
      <c r="G27" s="11"/>
      <c r="H27" s="11"/>
      <c r="I27" s="11"/>
      <c r="K27" s="11"/>
      <c r="L27" s="11"/>
      <c r="M27" s="11"/>
      <c r="N27" s="11"/>
      <c r="O27" s="11"/>
      <c r="P27" s="11"/>
    </row>
    <row r="28" spans="1:17" ht="12.75" x14ac:dyDescent="0.2">
      <c r="B28" s="11"/>
      <c r="C28" s="11"/>
      <c r="D28" s="11"/>
      <c r="E28" s="11"/>
      <c r="F28" s="11"/>
      <c r="G28" s="11"/>
      <c r="H28" s="11"/>
      <c r="I28" s="11"/>
      <c r="K28" s="11"/>
      <c r="L28" s="11"/>
      <c r="M28" s="11"/>
      <c r="N28" s="11"/>
      <c r="O28" s="11"/>
      <c r="P28" s="11"/>
    </row>
    <row r="29" spans="1:17" ht="12.75" x14ac:dyDescent="0.2">
      <c r="B29" s="11"/>
      <c r="C29" s="11"/>
      <c r="D29" s="11"/>
      <c r="E29" s="11"/>
      <c r="F29" s="11"/>
      <c r="G29" s="11"/>
      <c r="H29" s="11"/>
      <c r="I29" s="11"/>
      <c r="K29" s="11"/>
      <c r="L29" s="11"/>
      <c r="M29" s="11"/>
      <c r="N29" s="11"/>
      <c r="O29" s="11"/>
      <c r="P29" s="11"/>
    </row>
    <row r="30" spans="1:17" ht="12.75" x14ac:dyDescent="0.2">
      <c r="B30" s="11"/>
      <c r="C30" s="11"/>
      <c r="D30" s="11"/>
      <c r="E30" s="11"/>
      <c r="F30" s="11"/>
      <c r="G30" s="11"/>
      <c r="H30" s="11"/>
      <c r="I30" s="11"/>
      <c r="K30" s="11"/>
      <c r="L30" s="11"/>
      <c r="M30" s="11"/>
      <c r="N30" s="11"/>
      <c r="O30" s="11"/>
      <c r="P30" s="11"/>
    </row>
    <row r="31" spans="1:17" ht="12.75" x14ac:dyDescent="0.2">
      <c r="B31" s="11"/>
      <c r="C31" s="11"/>
      <c r="D31" s="11"/>
      <c r="E31" s="11"/>
      <c r="F31" s="11"/>
      <c r="G31" s="11"/>
      <c r="H31" s="11"/>
      <c r="I31" s="11"/>
      <c r="K31" s="11"/>
      <c r="L31" s="11"/>
      <c r="M31" s="11"/>
      <c r="N31" s="11"/>
      <c r="O31" s="11"/>
      <c r="P31" s="11"/>
    </row>
    <row r="32" spans="1:17" ht="12.75" x14ac:dyDescent="0.2">
      <c r="B32" s="11"/>
      <c r="C32" s="11"/>
      <c r="D32" s="11"/>
      <c r="E32" s="11"/>
      <c r="F32" s="11"/>
      <c r="G32" s="11"/>
      <c r="H32" s="11"/>
      <c r="I32" s="11"/>
      <c r="K32" s="11"/>
      <c r="L32" s="11"/>
      <c r="M32" s="11"/>
      <c r="N32" s="11"/>
      <c r="O32" s="11"/>
      <c r="P32" s="11"/>
    </row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</sheetData>
  <mergeCells count="27">
    <mergeCell ref="E13:E19"/>
    <mergeCell ref="D13:D19"/>
    <mergeCell ref="A1:Q1"/>
    <mergeCell ref="A6:Q6"/>
    <mergeCell ref="A7:Q7"/>
    <mergeCell ref="A2:B4"/>
    <mergeCell ref="D2:Q4"/>
    <mergeCell ref="A5:Q5"/>
    <mergeCell ref="A9:L9"/>
    <mergeCell ref="A8:Q8"/>
    <mergeCell ref="M9:P9"/>
    <mergeCell ref="A20:O20"/>
    <mergeCell ref="Q10:Q11"/>
    <mergeCell ref="N10:N11"/>
    <mergeCell ref="O10:O11"/>
    <mergeCell ref="P10:P11"/>
    <mergeCell ref="A12:A19"/>
    <mergeCell ref="B12:B19"/>
    <mergeCell ref="M10:M11"/>
    <mergeCell ref="E10:E11"/>
    <mergeCell ref="A10:A11"/>
    <mergeCell ref="D10:D11"/>
    <mergeCell ref="F10:K10"/>
    <mergeCell ref="L10:L11"/>
    <mergeCell ref="B10:B11"/>
    <mergeCell ref="C10:C11"/>
    <mergeCell ref="C13:C19"/>
  </mergeCells>
  <pageMargins left="0.7" right="0.7" top="0.75" bottom="0.75" header="0.3" footer="0.3"/>
  <pageSetup orientation="portrait" r:id="rId1"/>
  <ignoredErrors>
    <ignoredError sqref="D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16"/>
  <sheetViews>
    <sheetView showGridLines="0" zoomScale="70" zoomScaleNormal="70" zoomScalePageLayoutView="125" workbookViewId="0">
      <selection activeCell="P11" sqref="P11"/>
    </sheetView>
  </sheetViews>
  <sheetFormatPr baseColWidth="10" defaultColWidth="10.85546875" defaultRowHeight="12.75" x14ac:dyDescent="0.2"/>
  <cols>
    <col min="1" max="1" width="18.7109375" style="9" customWidth="1"/>
    <col min="2" max="3" width="23" style="9" customWidth="1"/>
    <col min="4" max="4" width="10.42578125" style="9" customWidth="1"/>
    <col min="5" max="5" width="19" style="9" customWidth="1"/>
    <col min="6" max="6" width="21.140625" style="9" customWidth="1"/>
    <col min="7" max="7" width="23.140625" style="9" customWidth="1"/>
    <col min="8" max="8" width="14.28515625" style="9" customWidth="1"/>
    <col min="9" max="9" width="21.140625" style="9" customWidth="1"/>
    <col min="10" max="10" width="14.28515625" style="9" customWidth="1"/>
    <col min="11" max="11" width="10.85546875" style="9"/>
    <col min="12" max="12" width="10.42578125" style="9" customWidth="1"/>
    <col min="13" max="13" width="13.7109375" style="9" customWidth="1"/>
    <col min="14" max="14" width="15.42578125" style="9" customWidth="1"/>
    <col min="15" max="15" width="14.7109375" style="9" customWidth="1"/>
    <col min="16" max="16" width="12.7109375" style="9" customWidth="1"/>
    <col min="17" max="17" width="29.85546875" style="9" customWidth="1"/>
    <col min="18" max="16384" width="10.85546875" style="9"/>
  </cols>
  <sheetData>
    <row r="1" spans="1:17" ht="13.5" customHeight="1" x14ac:dyDescent="0.2">
      <c r="A1" s="259"/>
      <c r="B1" s="259"/>
      <c r="C1" s="143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13.5" customHeight="1" x14ac:dyDescent="0.2">
      <c r="A2" s="259"/>
      <c r="B2" s="259"/>
      <c r="C2" s="144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35.25" customHeight="1" x14ac:dyDescent="0.2">
      <c r="A3" s="259"/>
      <c r="B3" s="259"/>
      <c r="C3" s="145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x14ac:dyDescent="0.2">
      <c r="A4" s="223" t="s">
        <v>21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x14ac:dyDescent="0.2">
      <c r="A5" s="223" t="s">
        <v>74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x14ac:dyDescent="0.2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9"/>
    </row>
    <row r="8" spans="1:17" ht="12.75" customHeight="1" x14ac:dyDescent="0.2">
      <c r="A8" s="251" t="s">
        <v>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07" t="s">
        <v>2</v>
      </c>
      <c r="N8" s="208"/>
      <c r="O8" s="208"/>
      <c r="P8" s="209"/>
      <c r="Q8" s="136"/>
    </row>
    <row r="9" spans="1:17" ht="13.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11" t="s">
        <v>5</v>
      </c>
      <c r="G9" s="211"/>
      <c r="H9" s="211"/>
      <c r="I9" s="211"/>
      <c r="J9" s="211"/>
      <c r="K9" s="211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51" customHeight="1" x14ac:dyDescent="0.2">
      <c r="A10" s="211"/>
      <c r="B10" s="211"/>
      <c r="C10" s="244"/>
      <c r="D10" s="210"/>
      <c r="E10" s="211"/>
      <c r="F10" s="51" t="s">
        <v>32</v>
      </c>
      <c r="G10" s="54" t="s">
        <v>31</v>
      </c>
      <c r="H10" s="54" t="s">
        <v>36</v>
      </c>
      <c r="I10" s="51" t="s">
        <v>24</v>
      </c>
      <c r="J10" s="54" t="s">
        <v>37</v>
      </c>
      <c r="K10" s="54" t="s">
        <v>41</v>
      </c>
      <c r="L10" s="210"/>
      <c r="M10" s="202"/>
      <c r="N10" s="210"/>
      <c r="O10" s="210"/>
      <c r="P10" s="210"/>
      <c r="Q10" s="202"/>
    </row>
    <row r="11" spans="1:17" ht="96" customHeight="1" x14ac:dyDescent="0.2">
      <c r="A11" s="52" t="str">
        <f>'Plan de desarrollo'!B4</f>
        <v>5. Gobernanza y Gobernabilidad</v>
      </c>
      <c r="B11" s="52" t="str">
        <f>+'Objetivos Estratégicos'!B10</f>
        <v xml:space="preserve">Incrementar el nivel de eficiencia y eficacia operativa y administrativa en la gestión y ejecución de los procesos. </v>
      </c>
      <c r="C11" s="134" t="s">
        <v>266</v>
      </c>
      <c r="D11" s="163">
        <f>+L11</f>
        <v>0.01</v>
      </c>
      <c r="E11" s="50" t="s">
        <v>22</v>
      </c>
      <c r="F11" s="50" t="s">
        <v>82</v>
      </c>
      <c r="G11" s="50" t="s">
        <v>267</v>
      </c>
      <c r="H11" s="50" t="s">
        <v>38</v>
      </c>
      <c r="I11" s="50" t="s">
        <v>83</v>
      </c>
      <c r="J11" s="50" t="s">
        <v>23</v>
      </c>
      <c r="K11" s="53">
        <v>1</v>
      </c>
      <c r="L11" s="164">
        <v>0.01</v>
      </c>
      <c r="M11" s="78">
        <v>0.9</v>
      </c>
      <c r="N11" s="163">
        <f>SUM(M11:M11)/K11</f>
        <v>0.9</v>
      </c>
      <c r="O11" s="163">
        <f>IF(N11&lt;=100%,N11*L11,L11)</f>
        <v>9.0000000000000011E-3</v>
      </c>
      <c r="P11" s="163">
        <f>(O11/D16)*100</f>
        <v>0.90000000000000013</v>
      </c>
      <c r="Q11" s="64" t="s">
        <v>295</v>
      </c>
    </row>
    <row r="12" spans="1:17" x14ac:dyDescent="0.2">
      <c r="A12" s="250" t="s">
        <v>9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119">
        <f>SUM(P11:P11)</f>
        <v>0.90000000000000013</v>
      </c>
      <c r="Q12" s="135"/>
    </row>
    <row r="14" spans="1:17" ht="36" x14ac:dyDescent="0.2">
      <c r="Q14" s="49" t="s">
        <v>145</v>
      </c>
    </row>
    <row r="15" spans="1:17" x14ac:dyDescent="0.2">
      <c r="D15" s="158">
        <f>+D11</f>
        <v>0.01</v>
      </c>
    </row>
    <row r="16" spans="1:17" x14ac:dyDescent="0.2">
      <c r="D16" s="9">
        <f>+D15*100</f>
        <v>1</v>
      </c>
    </row>
  </sheetData>
  <mergeCells count="21">
    <mergeCell ref="A7:Q7"/>
    <mergeCell ref="A8:L8"/>
    <mergeCell ref="M8:P8"/>
    <mergeCell ref="E9:E10"/>
    <mergeCell ref="F9:K9"/>
    <mergeCell ref="L9:L10"/>
    <mergeCell ref="M9:M10"/>
    <mergeCell ref="A4:Q4"/>
    <mergeCell ref="A1:B3"/>
    <mergeCell ref="D1:Q3"/>
    <mergeCell ref="A5:Q5"/>
    <mergeCell ref="A6:Q6"/>
    <mergeCell ref="A12:O12"/>
    <mergeCell ref="Q9:Q10"/>
    <mergeCell ref="N9:N10"/>
    <mergeCell ref="O9:O10"/>
    <mergeCell ref="P9:P10"/>
    <mergeCell ref="A9:A10"/>
    <mergeCell ref="B9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showGridLines="0" tabSelected="1" zoomScaleNormal="100" workbookViewId="0">
      <selection activeCell="B2" sqref="B2"/>
    </sheetView>
  </sheetViews>
  <sheetFormatPr baseColWidth="10" defaultColWidth="10.85546875" defaultRowHeight="12.75" x14ac:dyDescent="0.2"/>
  <cols>
    <col min="1" max="1" width="3.7109375" style="2" customWidth="1"/>
    <col min="2" max="2" width="86.7109375" style="2" customWidth="1"/>
    <col min="3" max="3" width="49" style="2" customWidth="1"/>
    <col min="4" max="5" width="20.28515625" style="2" customWidth="1"/>
    <col min="6" max="6" width="18.28515625" style="2" customWidth="1"/>
    <col min="7" max="7" width="21.5703125" style="2" customWidth="1"/>
    <col min="8" max="16384" width="10.85546875" style="2"/>
  </cols>
  <sheetData>
    <row r="1" spans="1:9" ht="32.25" customHeight="1" thickBot="1" x14ac:dyDescent="0.25">
      <c r="A1" s="190" t="s">
        <v>318</v>
      </c>
      <c r="B1" s="191"/>
      <c r="C1" s="191"/>
      <c r="D1" s="191"/>
      <c r="E1" s="191"/>
      <c r="F1" s="192"/>
    </row>
    <row r="2" spans="1:9" ht="45.75" thickBot="1" x14ac:dyDescent="0.25">
      <c r="A2" s="187" t="s">
        <v>11</v>
      </c>
      <c r="B2" s="3" t="s">
        <v>122</v>
      </c>
      <c r="C2" s="3" t="s">
        <v>316</v>
      </c>
      <c r="D2" s="162" t="s">
        <v>282</v>
      </c>
      <c r="E2" s="162" t="s">
        <v>283</v>
      </c>
      <c r="F2" s="170" t="s">
        <v>123</v>
      </c>
    </row>
    <row r="3" spans="1:9" ht="18.75" x14ac:dyDescent="0.2">
      <c r="A3" s="196">
        <v>1</v>
      </c>
      <c r="B3" s="193" t="s">
        <v>16</v>
      </c>
      <c r="C3" s="149" t="s">
        <v>275</v>
      </c>
      <c r="D3" s="41">
        <f>SUM('G. Programación'!D11:D21)</f>
        <v>0.33000000000000007</v>
      </c>
      <c r="E3" s="41">
        <f>SUM('G. Programación'!D11:D21)</f>
        <v>0.33000000000000007</v>
      </c>
      <c r="F3" s="41">
        <f>SUM('G. Programación'!O11:O21)</f>
        <v>0.33000000000000007</v>
      </c>
      <c r="G3" s="69"/>
      <c r="H3" s="68"/>
    </row>
    <row r="4" spans="1:9" ht="18.75" x14ac:dyDescent="0.2">
      <c r="A4" s="197"/>
      <c r="B4" s="194"/>
      <c r="C4" s="149" t="s">
        <v>276</v>
      </c>
      <c r="D4" s="41">
        <f>+SUM('G. Programación'!D22:D31)</f>
        <v>7.0000000000000007E-2</v>
      </c>
      <c r="E4" s="41">
        <f>+SUM('G. Programación'!D22:D31)</f>
        <v>7.0000000000000007E-2</v>
      </c>
      <c r="F4" s="41">
        <f>+SUM('G. Programación'!O22:O31)</f>
        <v>7.0000000000000007E-2</v>
      </c>
      <c r="G4" s="69"/>
      <c r="H4" s="68"/>
    </row>
    <row r="5" spans="1:9" ht="18.75" x14ac:dyDescent="0.2">
      <c r="A5" s="197"/>
      <c r="B5" s="194"/>
      <c r="C5" s="149" t="s">
        <v>277</v>
      </c>
      <c r="D5" s="41">
        <f>SUM('G. Comunicaciones'!D11:D14)</f>
        <v>7.0000000000000007E-2</v>
      </c>
      <c r="E5" s="41">
        <f>SUM('G. Comunicaciones'!D11:D14)</f>
        <v>7.0000000000000007E-2</v>
      </c>
      <c r="F5" s="41">
        <f>SUM('G. Comunicaciones'!O11:O14)</f>
        <v>7.0000000000000007E-2</v>
      </c>
      <c r="G5" s="69"/>
      <c r="H5" s="68"/>
    </row>
    <row r="6" spans="1:9" ht="18.75" x14ac:dyDescent="0.2">
      <c r="A6" s="198"/>
      <c r="B6" s="195"/>
      <c r="C6" s="149" t="s">
        <v>281</v>
      </c>
      <c r="D6" s="41">
        <f>SUM('G. Comunicaciones'!D15:D18)</f>
        <v>7.0000000000000007E-2</v>
      </c>
      <c r="E6" s="41">
        <f>SUM('G. Comunicaciones'!D15:D18)</f>
        <v>7.0000000000000007E-2</v>
      </c>
      <c r="F6" s="41">
        <f>SUM('G. Comunicaciones'!O15:O18)</f>
        <v>6.6250000000000003E-2</v>
      </c>
      <c r="G6" s="69"/>
      <c r="H6" s="68"/>
    </row>
    <row r="7" spans="1:9" ht="55.5" customHeight="1" x14ac:dyDescent="0.2">
      <c r="A7" s="42">
        <v>2</v>
      </c>
      <c r="B7" s="188" t="s">
        <v>105</v>
      </c>
      <c r="C7" s="149" t="s">
        <v>278</v>
      </c>
      <c r="D7" s="62">
        <f>SUM('G. Técnica.'!D11:D12)</f>
        <v>0.09</v>
      </c>
      <c r="E7" s="62">
        <f>SUM('G. Técnica.'!D11:D12)+SUM('G. Producción'!D11:D12)</f>
        <v>0.13</v>
      </c>
      <c r="F7" s="62">
        <f>SUM('G. Técnica.'!O11:O12)+SUM('G. Producción'!O11:O12)</f>
        <v>0.13</v>
      </c>
      <c r="G7" s="69"/>
      <c r="H7" s="68"/>
    </row>
    <row r="8" spans="1:9" ht="60" customHeight="1" x14ac:dyDescent="0.2">
      <c r="A8" s="42">
        <v>3</v>
      </c>
      <c r="B8" s="188" t="s">
        <v>100</v>
      </c>
      <c r="C8" s="149" t="s">
        <v>279</v>
      </c>
      <c r="D8" s="62">
        <f>SUM('G. Agencia y Central.'!D11:D13)+SUM('G. Comunicaciones'!D19)+SUM('G. Adtiva y Fra'!D15)</f>
        <v>0.15999999999999998</v>
      </c>
      <c r="E8" s="62">
        <f>SUM('G. Agencia y Central.'!D11:D13)+SUM('G. Comunicaciones'!D19)+SUM('G. Adtiva y Fra'!D15)</f>
        <v>0.15999999999999998</v>
      </c>
      <c r="F8" s="62">
        <f>SUM('G. Agencia y Central.'!O11:O13)+SUM('G. Comunicaciones'!O19)+SUM('G. Adtiva y Fra'!O15)</f>
        <v>0.14492886126526081</v>
      </c>
      <c r="G8" s="69"/>
      <c r="H8" s="68"/>
      <c r="I8" s="68"/>
    </row>
    <row r="9" spans="1:9" ht="42.75" customHeight="1" x14ac:dyDescent="0.2">
      <c r="A9" s="42">
        <v>4</v>
      </c>
      <c r="B9" s="188" t="s">
        <v>12</v>
      </c>
      <c r="C9" s="149" t="s">
        <v>280</v>
      </c>
      <c r="D9" s="62">
        <f>SUM(Gerencia!D11)+SUM('G. Adtiva y Fra'!D11:D14)</f>
        <v>0.06</v>
      </c>
      <c r="E9" s="62">
        <f>SUM(Gerencia!D11)+SUM('G. Adtiva y Fra'!D11:D14)</f>
        <v>0.06</v>
      </c>
      <c r="F9" s="62">
        <f>SUM(Gerencia!O11)+SUM('G. Adtiva y Fra'!O11:O14)</f>
        <v>5.8333333333333334E-2</v>
      </c>
      <c r="G9" s="69"/>
      <c r="H9" s="68"/>
      <c r="I9" s="68"/>
    </row>
    <row r="10" spans="1:9" ht="39" customHeight="1" x14ac:dyDescent="0.2">
      <c r="A10" s="42">
        <v>5</v>
      </c>
      <c r="B10" s="188" t="s">
        <v>13</v>
      </c>
      <c r="C10" s="149" t="s">
        <v>280</v>
      </c>
      <c r="D10" s="62">
        <f>SUM(Planeación!D12:D13)+SUM('G. Jurídica'!D12)</f>
        <v>0.03</v>
      </c>
      <c r="E10" s="62">
        <f>SUM(Planeación!D11:D13)+SUM('G. Control Interno'!D11)+SUM('G. Jurídica'!D12:D19)</f>
        <v>8.5999999999999993E-2</v>
      </c>
      <c r="F10" s="62">
        <f>SUM(Planeación!O11:O13)+SUM('G. Control Interno'!O11)+SUM('G. Jurídica'!O12:O19)</f>
        <v>8.5000000000000006E-2</v>
      </c>
      <c r="G10" s="70"/>
      <c r="H10" s="68"/>
    </row>
    <row r="11" spans="1:9" ht="42.75" customHeight="1" x14ac:dyDescent="0.2">
      <c r="A11" s="42">
        <v>6</v>
      </c>
      <c r="B11" s="188" t="s">
        <v>14</v>
      </c>
      <c r="C11" s="149" t="s">
        <v>280</v>
      </c>
      <c r="D11" s="62">
        <f>SUM('G. Humana'!D11:D13)</f>
        <v>2.4E-2</v>
      </c>
      <c r="E11" s="62">
        <f>SUM('G. Humana'!D11:D13)</f>
        <v>2.4E-2</v>
      </c>
      <c r="F11" s="62">
        <f>SUM('G. Humana'!O11:O13)</f>
        <v>1.9408789473684213E-2</v>
      </c>
      <c r="G11" s="69"/>
      <c r="H11" s="68"/>
    </row>
    <row r="12" spans="1:9" ht="24.75" customHeight="1" x14ac:dyDescent="0.2">
      <c r="A12" s="199" t="s">
        <v>15</v>
      </c>
      <c r="B12" s="200"/>
      <c r="C12" s="201"/>
      <c r="D12" s="60">
        <f>SUM(D3:D11)</f>
        <v>0.90400000000000014</v>
      </c>
      <c r="E12" s="60">
        <f>SUM(E3:E11)</f>
        <v>1</v>
      </c>
      <c r="F12" s="60">
        <f>ROUNDDOWN(SUM(F3:F11),2)</f>
        <v>0.97</v>
      </c>
      <c r="G12" s="69"/>
      <c r="H12" s="68"/>
    </row>
    <row r="13" spans="1:9" x14ac:dyDescent="0.2">
      <c r="A13" s="4"/>
    </row>
    <row r="14" spans="1:9" x14ac:dyDescent="0.2">
      <c r="A14" s="4"/>
    </row>
    <row r="15" spans="1:9" ht="15.75" x14ac:dyDescent="0.2">
      <c r="A15" s="4"/>
      <c r="E15" s="59" t="s">
        <v>117</v>
      </c>
      <c r="F15" s="59" t="s">
        <v>118</v>
      </c>
    </row>
    <row r="16" spans="1:9" ht="15" x14ac:dyDescent="0.25">
      <c r="A16" s="4"/>
      <c r="B16" s="23"/>
      <c r="C16" s="23"/>
      <c r="E16" s="67" t="s">
        <v>113</v>
      </c>
      <c r="F16" s="71">
        <f>'G. Jurídica'!P20</f>
        <v>1.0000000000000002</v>
      </c>
    </row>
    <row r="17" spans="1:6" ht="15" x14ac:dyDescent="0.25">
      <c r="A17" s="4"/>
      <c r="B17" s="23"/>
      <c r="C17" s="23"/>
      <c r="E17" s="67" t="s">
        <v>109</v>
      </c>
      <c r="F17" s="71">
        <f>'G. Producción'!P13</f>
        <v>1</v>
      </c>
    </row>
    <row r="18" spans="1:6" ht="15" x14ac:dyDescent="0.25">
      <c r="A18" s="4"/>
      <c r="B18" s="23"/>
      <c r="C18" s="23"/>
      <c r="E18" s="67" t="s">
        <v>106</v>
      </c>
      <c r="F18" s="71">
        <f>Gerencia!P12</f>
        <v>1</v>
      </c>
    </row>
    <row r="19" spans="1:6" ht="15" x14ac:dyDescent="0.25">
      <c r="A19" s="4"/>
      <c r="E19" s="67" t="s">
        <v>111</v>
      </c>
      <c r="F19" s="71">
        <f>'G. Técnica.'!P13</f>
        <v>1</v>
      </c>
    </row>
    <row r="20" spans="1:6" ht="15" x14ac:dyDescent="0.25">
      <c r="A20" s="4"/>
      <c r="E20" s="67" t="s">
        <v>107</v>
      </c>
      <c r="F20" s="71">
        <f>Planeación!P14</f>
        <v>1</v>
      </c>
    </row>
    <row r="21" spans="1:6" ht="15" x14ac:dyDescent="0.25">
      <c r="A21" s="4"/>
      <c r="E21" s="67" t="s">
        <v>110</v>
      </c>
      <c r="F21" s="71">
        <f>'G. Agencia y Central.'!P14</f>
        <v>1</v>
      </c>
    </row>
    <row r="22" spans="1:6" ht="15" x14ac:dyDescent="0.25">
      <c r="A22" s="4"/>
      <c r="E22" s="67" t="s">
        <v>108</v>
      </c>
      <c r="F22" s="71">
        <f>'G. Programación'!P32</f>
        <v>0.99999999999999922</v>
      </c>
    </row>
    <row r="23" spans="1:6" ht="15" x14ac:dyDescent="0.25">
      <c r="A23" s="4"/>
      <c r="E23" s="67" t="s">
        <v>114</v>
      </c>
      <c r="F23" s="71">
        <f>'G. Adtiva y Fra'!P16</f>
        <v>0.97222222222222232</v>
      </c>
    </row>
    <row r="24" spans="1:6" ht="15" x14ac:dyDescent="0.25">
      <c r="A24" s="4"/>
      <c r="E24" s="67" t="s">
        <v>115</v>
      </c>
      <c r="F24" s="71">
        <f>'G. Control Interno'!P12</f>
        <v>0.90000000000000013</v>
      </c>
    </row>
    <row r="25" spans="1:6" ht="15" x14ac:dyDescent="0.25">
      <c r="A25" s="4"/>
      <c r="E25" s="67" t="s">
        <v>116</v>
      </c>
      <c r="F25" s="71">
        <f>'G. Comunicaciones'!P20</f>
        <v>0.89543811814033758</v>
      </c>
    </row>
    <row r="26" spans="1:6" ht="15" x14ac:dyDescent="0.25">
      <c r="A26" s="4"/>
      <c r="B26" s="23"/>
      <c r="C26" s="23"/>
      <c r="E26" s="67" t="s">
        <v>112</v>
      </c>
      <c r="F26" s="71">
        <f>'G. Humana'!P14</f>
        <v>0.80869956140350885</v>
      </c>
    </row>
    <row r="27" spans="1:6" x14ac:dyDescent="0.2">
      <c r="A27" s="4"/>
      <c r="F27" s="23"/>
    </row>
    <row r="28" spans="1:6" x14ac:dyDescent="0.2">
      <c r="A28" s="4"/>
    </row>
    <row r="29" spans="1:6" x14ac:dyDescent="0.2">
      <c r="A29" s="4"/>
    </row>
    <row r="30" spans="1:6" x14ac:dyDescent="0.2">
      <c r="A30" s="4"/>
    </row>
    <row r="34" spans="2:3" x14ac:dyDescent="0.2">
      <c r="B34" s="23" t="s">
        <v>86</v>
      </c>
      <c r="C34" s="23"/>
    </row>
  </sheetData>
  <sortState ref="E16:F26">
    <sortCondition descending="1" ref="F16:F26"/>
  </sortState>
  <mergeCells count="4">
    <mergeCell ref="A1:F1"/>
    <mergeCell ref="B3:B6"/>
    <mergeCell ref="A3:A6"/>
    <mergeCell ref="A12:C12"/>
  </mergeCells>
  <pageMargins left="0.70866141732283472" right="0.70866141732283472" top="0.74803149606299213" bottom="0.74803149606299213" header="0.31496062992125984" footer="0.31496062992125984"/>
  <pageSetup paperSize="12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45"/>
  <sheetViews>
    <sheetView showGridLines="0" zoomScale="70" zoomScaleNormal="70" zoomScalePageLayoutView="70" workbookViewId="0">
      <selection activeCell="F11" sqref="F11"/>
    </sheetView>
  </sheetViews>
  <sheetFormatPr baseColWidth="10" defaultColWidth="10.85546875" defaultRowHeight="12.75" x14ac:dyDescent="0.2"/>
  <cols>
    <col min="1" max="1" width="21.5703125" style="9" customWidth="1"/>
    <col min="2" max="3" width="23.7109375" style="9" customWidth="1"/>
    <col min="4" max="4" width="10" style="9" customWidth="1"/>
    <col min="5" max="5" width="13.28515625" style="9" customWidth="1"/>
    <col min="6" max="6" width="15.42578125" style="9" customWidth="1"/>
    <col min="7" max="7" width="25.42578125" style="9" customWidth="1"/>
    <col min="8" max="8" width="12.28515625" style="9" customWidth="1"/>
    <col min="9" max="9" width="14.140625" style="9" customWidth="1"/>
    <col min="10" max="10" width="15.28515625" style="9" customWidth="1"/>
    <col min="11" max="11" width="16.5703125" style="9" customWidth="1"/>
    <col min="12" max="12" width="11.140625" style="9" customWidth="1"/>
    <col min="13" max="13" width="15" style="9" customWidth="1"/>
    <col min="14" max="14" width="14" style="9" customWidth="1"/>
    <col min="15" max="15" width="15.85546875" style="9" customWidth="1"/>
    <col min="16" max="16" width="13.140625" style="9" customWidth="1"/>
    <col min="17" max="17" width="21.7109375" style="9" customWidth="1"/>
    <col min="18" max="16384" width="10.85546875" style="9"/>
  </cols>
  <sheetData>
    <row r="1" spans="1:17" ht="24.75" customHeight="1" x14ac:dyDescent="0.2">
      <c r="A1" s="215"/>
      <c r="B1" s="215"/>
      <c r="C1" s="14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24.75" customHeight="1" x14ac:dyDescent="0.2">
      <c r="A2" s="215"/>
      <c r="B2" s="215"/>
      <c r="C2" s="147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24.75" customHeight="1" x14ac:dyDescent="0.2">
      <c r="A3" s="215"/>
      <c r="B3" s="215"/>
      <c r="C3" s="148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x14ac:dyDescent="0.2">
      <c r="A4" s="223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x14ac:dyDescent="0.2">
      <c r="A5" s="223" t="s">
        <v>71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ht="15" customHeight="1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x14ac:dyDescent="0.2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4"/>
    </row>
    <row r="8" spans="1:17" ht="15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33"/>
    </row>
    <row r="9" spans="1:17" ht="12.75" customHeight="1" x14ac:dyDescent="0.2">
      <c r="A9" s="211" t="s">
        <v>84</v>
      </c>
      <c r="B9" s="211" t="s">
        <v>104</v>
      </c>
      <c r="C9" s="211" t="s">
        <v>205</v>
      </c>
      <c r="D9" s="210" t="s">
        <v>3</v>
      </c>
      <c r="E9" s="211" t="s">
        <v>4</v>
      </c>
      <c r="F9" s="211" t="s">
        <v>5</v>
      </c>
      <c r="G9" s="211"/>
      <c r="H9" s="211"/>
      <c r="I9" s="211"/>
      <c r="J9" s="211"/>
      <c r="K9" s="211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51.75" customHeight="1" x14ac:dyDescent="0.2">
      <c r="A10" s="211"/>
      <c r="B10" s="211"/>
      <c r="C10" s="211"/>
      <c r="D10" s="210"/>
      <c r="E10" s="211"/>
      <c r="F10" s="32" t="s">
        <v>32</v>
      </c>
      <c r="G10" s="31" t="s">
        <v>31</v>
      </c>
      <c r="H10" s="31" t="s">
        <v>36</v>
      </c>
      <c r="I10" s="32" t="s">
        <v>24</v>
      </c>
      <c r="J10" s="31" t="s">
        <v>37</v>
      </c>
      <c r="K10" s="31" t="s">
        <v>41</v>
      </c>
      <c r="L10" s="210"/>
      <c r="M10" s="202"/>
      <c r="N10" s="210"/>
      <c r="O10" s="210"/>
      <c r="P10" s="210"/>
      <c r="Q10" s="203"/>
    </row>
    <row r="11" spans="1:17" s="1" customFormat="1" ht="111" customHeight="1" x14ac:dyDescent="0.2">
      <c r="A11" s="99" t="str">
        <f>'Plan de desarrollo'!B4</f>
        <v>5. Gobernanza y Gobernabilidad</v>
      </c>
      <c r="B11" s="34" t="str">
        <f>'Objetivos Estratégicos'!B9</f>
        <v xml:space="preserve">Administrar y optimizar eficientemente los recursos financieros acorde con las expectativas de los asociados. </v>
      </c>
      <c r="C11" s="134" t="s">
        <v>252</v>
      </c>
      <c r="D11" s="108">
        <f>+L11</f>
        <v>0.02</v>
      </c>
      <c r="E11" s="33" t="s">
        <v>8</v>
      </c>
      <c r="F11" s="38" t="s">
        <v>268</v>
      </c>
      <c r="G11" s="38" t="s">
        <v>98</v>
      </c>
      <c r="H11" s="38" t="s">
        <v>27</v>
      </c>
      <c r="I11" s="38" t="s">
        <v>269</v>
      </c>
      <c r="J11" s="44" t="s">
        <v>48</v>
      </c>
      <c r="K11" s="56">
        <v>1</v>
      </c>
      <c r="L11" s="156">
        <v>0.02</v>
      </c>
      <c r="M11" s="56">
        <v>1</v>
      </c>
      <c r="N11" s="166">
        <f>+SUM(M11:M11)/K11</f>
        <v>1</v>
      </c>
      <c r="O11" s="167">
        <f>IF(N11&lt;=100%,N11*L11,L11)</f>
        <v>0.02</v>
      </c>
      <c r="P11" s="169">
        <f>(O11/$D$15)*100</f>
        <v>1</v>
      </c>
      <c r="Q11" s="65" t="s">
        <v>285</v>
      </c>
    </row>
    <row r="12" spans="1:17" ht="22.5" customHeight="1" x14ac:dyDescent="0.2">
      <c r="A12" s="204" t="s">
        <v>9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6"/>
      <c r="P12" s="182">
        <f>P11</f>
        <v>1</v>
      </c>
      <c r="Q12" s="181"/>
    </row>
    <row r="13" spans="1:17" x14ac:dyDescent="0.2">
      <c r="O13" s="43"/>
    </row>
    <row r="14" spans="1:17" ht="36" x14ac:dyDescent="0.2">
      <c r="D14" s="43">
        <f>+D11</f>
        <v>0.02</v>
      </c>
      <c r="Q14" s="49" t="s">
        <v>145</v>
      </c>
    </row>
    <row r="15" spans="1:17" x14ac:dyDescent="0.2">
      <c r="D15" s="9">
        <f>+D14*100</f>
        <v>2</v>
      </c>
    </row>
    <row r="20" spans="13:13" x14ac:dyDescent="0.2">
      <c r="M20" s="22"/>
    </row>
    <row r="43" spans="2:3" x14ac:dyDescent="0.2">
      <c r="B43" s="15"/>
      <c r="C43" s="15"/>
    </row>
    <row r="45" spans="2:3" x14ac:dyDescent="0.2">
      <c r="B45" s="16"/>
      <c r="C45" s="16"/>
    </row>
  </sheetData>
  <mergeCells count="21">
    <mergeCell ref="A7:Q7"/>
    <mergeCell ref="A1:B3"/>
    <mergeCell ref="D1:Q3"/>
    <mergeCell ref="A8:L8"/>
    <mergeCell ref="A4:Q4"/>
    <mergeCell ref="A5:Q5"/>
    <mergeCell ref="A6:Q6"/>
    <mergeCell ref="Q9:Q10"/>
    <mergeCell ref="A12:O12"/>
    <mergeCell ref="M8:P8"/>
    <mergeCell ref="D9:D10"/>
    <mergeCell ref="F9:K9"/>
    <mergeCell ref="E9:E10"/>
    <mergeCell ref="B9:B10"/>
    <mergeCell ref="C9:C10"/>
    <mergeCell ref="N9:N10"/>
    <mergeCell ref="O9:O10"/>
    <mergeCell ref="P9:P10"/>
    <mergeCell ref="L9:L10"/>
    <mergeCell ref="M9:M10"/>
    <mergeCell ref="A9:A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zoomScale="70" zoomScaleNormal="70" zoomScalePageLayoutView="85" workbookViewId="0">
      <selection activeCell="M12" sqref="M12:M13"/>
    </sheetView>
  </sheetViews>
  <sheetFormatPr baseColWidth="10" defaultColWidth="10.85546875" defaultRowHeight="12.75" x14ac:dyDescent="0.2"/>
  <cols>
    <col min="1" max="1" width="23.140625" style="9" customWidth="1"/>
    <col min="2" max="2" width="26.85546875" style="9" customWidth="1"/>
    <col min="3" max="3" width="24.5703125" style="9" customWidth="1"/>
    <col min="4" max="4" width="11" style="9" customWidth="1"/>
    <col min="5" max="5" width="13.7109375" style="9" customWidth="1"/>
    <col min="6" max="6" width="15.85546875" style="9" customWidth="1"/>
    <col min="7" max="7" width="24.28515625" style="9" customWidth="1"/>
    <col min="8" max="8" width="20.42578125" style="9" customWidth="1"/>
    <col min="9" max="9" width="21.28515625" style="9" customWidth="1"/>
    <col min="10" max="10" width="15.42578125" style="9" customWidth="1"/>
    <col min="11" max="11" width="10.85546875" style="9"/>
    <col min="12" max="12" width="11" style="9" customWidth="1"/>
    <col min="13" max="13" width="15" style="9" customWidth="1"/>
    <col min="14" max="14" width="13.5703125" style="9" customWidth="1"/>
    <col min="15" max="15" width="14.42578125" style="9" customWidth="1"/>
    <col min="16" max="16" width="13" style="9" customWidth="1"/>
    <col min="17" max="17" width="39.140625" style="9" customWidth="1"/>
    <col min="18" max="16384" width="10.85546875" style="9"/>
  </cols>
  <sheetData>
    <row r="1" spans="1:17" ht="18.75" customHeight="1" x14ac:dyDescent="0.2">
      <c r="A1" s="215"/>
      <c r="B1" s="215"/>
      <c r="C1" s="14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30.75" customHeight="1" x14ac:dyDescent="0.2">
      <c r="A2" s="215"/>
      <c r="B2" s="215"/>
      <c r="C2" s="147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25.5" customHeight="1" x14ac:dyDescent="0.2">
      <c r="A3" s="215"/>
      <c r="B3" s="215"/>
      <c r="C3" s="148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x14ac:dyDescent="0.2">
      <c r="A4" s="223" t="s">
        <v>18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ht="16.5" customHeight="1" x14ac:dyDescent="0.2">
      <c r="A5" s="223" t="s">
        <v>85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x14ac:dyDescent="0.2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4"/>
    </row>
    <row r="8" spans="1:17" ht="12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33"/>
    </row>
    <row r="9" spans="1:17" ht="12.75" customHeight="1" x14ac:dyDescent="0.2">
      <c r="A9" s="211" t="s">
        <v>84</v>
      </c>
      <c r="B9" s="211" t="s">
        <v>103</v>
      </c>
      <c r="C9" s="211" t="s">
        <v>205</v>
      </c>
      <c r="D9" s="227" t="s">
        <v>3</v>
      </c>
      <c r="E9" s="211" t="s">
        <v>4</v>
      </c>
      <c r="F9" s="211" t="s">
        <v>5</v>
      </c>
      <c r="G9" s="211"/>
      <c r="H9" s="211"/>
      <c r="I9" s="211"/>
      <c r="J9" s="211"/>
      <c r="K9" s="211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38.25" customHeight="1" x14ac:dyDescent="0.2">
      <c r="A10" s="211"/>
      <c r="B10" s="211"/>
      <c r="C10" s="211"/>
      <c r="D10" s="228"/>
      <c r="E10" s="211"/>
      <c r="F10" s="29" t="s">
        <v>32</v>
      </c>
      <c r="G10" s="31" t="s">
        <v>31</v>
      </c>
      <c r="H10" s="31" t="s">
        <v>36</v>
      </c>
      <c r="I10" s="29" t="s">
        <v>24</v>
      </c>
      <c r="J10" s="31" t="s">
        <v>37</v>
      </c>
      <c r="K10" s="31" t="s">
        <v>41</v>
      </c>
      <c r="L10" s="210"/>
      <c r="M10" s="202"/>
      <c r="N10" s="210"/>
      <c r="O10" s="210"/>
      <c r="P10" s="210"/>
      <c r="Q10" s="203"/>
    </row>
    <row r="11" spans="1:17" s="1" customFormat="1" ht="77.25" customHeight="1" x14ac:dyDescent="0.2">
      <c r="A11" s="225" t="str">
        <f>+'Plan de desarrollo'!B4</f>
        <v>5. Gobernanza y Gobernabilidad</v>
      </c>
      <c r="B11" s="225" t="str">
        <f>'Objetivos Estratégicos'!B10</f>
        <v xml:space="preserve">Incrementar el nivel de eficiencia y eficacia operativa y administrativa en la gestión y ejecución de los procesos. </v>
      </c>
      <c r="C11" s="132" t="s">
        <v>266</v>
      </c>
      <c r="D11" s="160">
        <f>SUM(L11)</f>
        <v>0.02</v>
      </c>
      <c r="E11" s="81" t="s">
        <v>270</v>
      </c>
      <c r="F11" s="86" t="s">
        <v>124</v>
      </c>
      <c r="G11" s="86" t="s">
        <v>125</v>
      </c>
      <c r="H11" s="86" t="s">
        <v>26</v>
      </c>
      <c r="I11" s="86" t="s">
        <v>126</v>
      </c>
      <c r="J11" s="81" t="s">
        <v>23</v>
      </c>
      <c r="K11" s="91">
        <v>1</v>
      </c>
      <c r="L11" s="161">
        <v>0.02</v>
      </c>
      <c r="M11" s="91">
        <v>1</v>
      </c>
      <c r="N11" s="163">
        <f>SUM(M11:M11)/K11</f>
        <v>1</v>
      </c>
      <c r="O11" s="163">
        <f>IF(N11&lt;=100%,N11*L11,L11)</f>
        <v>0.02</v>
      </c>
      <c r="P11" s="163">
        <f>(O11/$D$19)*100</f>
        <v>0.5</v>
      </c>
      <c r="Q11" s="83" t="s">
        <v>286</v>
      </c>
    </row>
    <row r="12" spans="1:17" ht="88.5" customHeight="1" x14ac:dyDescent="0.2">
      <c r="A12" s="226"/>
      <c r="B12" s="226"/>
      <c r="C12" s="229" t="s">
        <v>252</v>
      </c>
      <c r="D12" s="230">
        <f>SUM(L12:L13)</f>
        <v>0.02</v>
      </c>
      <c r="E12" s="225" t="s">
        <v>270</v>
      </c>
      <c r="F12" s="27" t="s">
        <v>271</v>
      </c>
      <c r="G12" s="55" t="s">
        <v>99</v>
      </c>
      <c r="H12" s="27" t="s">
        <v>26</v>
      </c>
      <c r="I12" s="27" t="s">
        <v>272</v>
      </c>
      <c r="J12" s="45" t="s">
        <v>23</v>
      </c>
      <c r="K12" s="21">
        <v>0.3</v>
      </c>
      <c r="L12" s="163">
        <v>0.01</v>
      </c>
      <c r="M12" s="21">
        <v>0.3</v>
      </c>
      <c r="N12" s="163">
        <f>SUM(M12:M12)/K12</f>
        <v>1</v>
      </c>
      <c r="O12" s="163">
        <f>IF(N12&lt;=100%,N12*L12,L12)</f>
        <v>0.01</v>
      </c>
      <c r="P12" s="163">
        <f>(O12/$D$19)*100</f>
        <v>0.25</v>
      </c>
      <c r="Q12" s="28" t="s">
        <v>287</v>
      </c>
    </row>
    <row r="13" spans="1:17" ht="69" customHeight="1" x14ac:dyDescent="0.2">
      <c r="A13" s="226"/>
      <c r="B13" s="226"/>
      <c r="C13" s="229"/>
      <c r="D13" s="230"/>
      <c r="E13" s="226"/>
      <c r="F13" s="27" t="s">
        <v>273</v>
      </c>
      <c r="G13" s="132" t="s">
        <v>119</v>
      </c>
      <c r="H13" s="132" t="s">
        <v>26</v>
      </c>
      <c r="I13" s="27" t="s">
        <v>274</v>
      </c>
      <c r="J13" s="45" t="s">
        <v>23</v>
      </c>
      <c r="K13" s="21">
        <v>0.6</v>
      </c>
      <c r="L13" s="163">
        <v>0.01</v>
      </c>
      <c r="M13" s="21">
        <v>0.6</v>
      </c>
      <c r="N13" s="163">
        <f>SUM(M13:M13)/K13</f>
        <v>1</v>
      </c>
      <c r="O13" s="163">
        <f>IF(N13&lt;=100%,N13*L13,L13)</f>
        <v>0.01</v>
      </c>
      <c r="P13" s="163">
        <f>(O13/$D$19)*100</f>
        <v>0.25</v>
      </c>
      <c r="Q13" s="28" t="s">
        <v>288</v>
      </c>
    </row>
    <row r="14" spans="1:17" ht="17.25" customHeight="1" x14ac:dyDescent="0.2">
      <c r="A14" s="224" t="s">
        <v>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183">
        <f>SUM(P11:P13)</f>
        <v>1</v>
      </c>
      <c r="Q14" s="179"/>
    </row>
    <row r="17" spans="4:17" ht="36" x14ac:dyDescent="0.2">
      <c r="Q17" s="49" t="s">
        <v>145</v>
      </c>
    </row>
    <row r="18" spans="4:17" x14ac:dyDescent="0.2">
      <c r="D18" s="43">
        <f>+D11+D12</f>
        <v>0.04</v>
      </c>
    </row>
    <row r="19" spans="4:17" x14ac:dyDescent="0.2">
      <c r="D19" s="9">
        <f>+D18*100</f>
        <v>4</v>
      </c>
    </row>
  </sheetData>
  <mergeCells count="26">
    <mergeCell ref="Q9:Q10"/>
    <mergeCell ref="P9:P10"/>
    <mergeCell ref="D12:D13"/>
    <mergeCell ref="A1:B3"/>
    <mergeCell ref="A5:Q5"/>
    <mergeCell ref="A6:Q6"/>
    <mergeCell ref="A8:L8"/>
    <mergeCell ref="A4:Q4"/>
    <mergeCell ref="M8:P8"/>
    <mergeCell ref="D1:Q3"/>
    <mergeCell ref="A7:Q7"/>
    <mergeCell ref="A14:O14"/>
    <mergeCell ref="A11:A13"/>
    <mergeCell ref="B11:B13"/>
    <mergeCell ref="B9:B10"/>
    <mergeCell ref="D9:D10"/>
    <mergeCell ref="L9:L10"/>
    <mergeCell ref="M9:M10"/>
    <mergeCell ref="C9:C10"/>
    <mergeCell ref="E9:E10"/>
    <mergeCell ref="N9:N10"/>
    <mergeCell ref="A9:A10"/>
    <mergeCell ref="F9:K9"/>
    <mergeCell ref="C12:C13"/>
    <mergeCell ref="E12:E13"/>
    <mergeCell ref="O9:O10"/>
  </mergeCells>
  <pageMargins left="0.7" right="0.7" top="0.75" bottom="0.75" header="0.3" footer="0.3"/>
  <pageSetup orientation="portrait" r:id="rId1"/>
  <ignoredErrors>
    <ignoredError sqref="A14:B14 G12 D14:M14 N12:O12 N14:P14 N13:O13 J12 J13" evalError="1"/>
    <ignoredError sqref="D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0"/>
  <sheetViews>
    <sheetView showGridLines="0" topLeftCell="A8" zoomScale="70" zoomScaleNormal="70" zoomScalePageLayoutView="70" workbookViewId="0">
      <selection activeCell="M22" sqref="M22:M31"/>
    </sheetView>
  </sheetViews>
  <sheetFormatPr baseColWidth="10" defaultColWidth="10.85546875" defaultRowHeight="12.75" x14ac:dyDescent="0.2"/>
  <cols>
    <col min="1" max="1" width="19.85546875" style="9" customWidth="1"/>
    <col min="2" max="3" width="22.85546875" style="9" customWidth="1"/>
    <col min="4" max="4" width="10" style="9" customWidth="1"/>
    <col min="5" max="5" width="13.28515625" style="9" customWidth="1"/>
    <col min="6" max="6" width="22.5703125" style="9" customWidth="1"/>
    <col min="7" max="7" width="33.5703125" style="98" customWidth="1"/>
    <col min="8" max="8" width="12.28515625" style="9" customWidth="1"/>
    <col min="9" max="9" width="24.140625" style="9" customWidth="1"/>
    <col min="10" max="10" width="13.5703125" style="98" bestFit="1" customWidth="1"/>
    <col min="11" max="11" width="13.7109375" style="98" customWidth="1"/>
    <col min="12" max="12" width="11" style="17" customWidth="1"/>
    <col min="13" max="13" width="23" style="17" customWidth="1"/>
    <col min="14" max="14" width="16.42578125" style="9" customWidth="1"/>
    <col min="15" max="15" width="14.85546875" style="9" customWidth="1"/>
    <col min="16" max="16" width="14.140625" style="9" customWidth="1"/>
    <col min="17" max="17" width="21.140625" style="9" customWidth="1"/>
    <col min="18" max="16384" width="10.85546875" style="9"/>
  </cols>
  <sheetData>
    <row r="1" spans="1:17" ht="25.5" customHeight="1" x14ac:dyDescent="0.2">
      <c r="A1" s="215"/>
      <c r="B1" s="215"/>
      <c r="C1" s="215"/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18.75" customHeight="1" x14ac:dyDescent="0.2">
      <c r="A2" s="215"/>
      <c r="B2" s="215"/>
      <c r="C2" s="215"/>
      <c r="D2" s="215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13.5" customHeight="1" x14ac:dyDescent="0.2">
      <c r="A3" s="215"/>
      <c r="B3" s="215"/>
      <c r="C3" s="215"/>
      <c r="D3" s="215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ht="15.75" customHeight="1" x14ac:dyDescent="0.2">
      <c r="A4" s="223" t="s">
        <v>70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ht="15" customHeight="1" x14ac:dyDescent="0.2">
      <c r="A5" s="223" t="s">
        <v>73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ht="15.75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</row>
    <row r="8" spans="1:17" ht="12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30"/>
    </row>
    <row r="9" spans="1:17" ht="12.7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41" t="s">
        <v>30</v>
      </c>
      <c r="G9" s="241"/>
      <c r="H9" s="241"/>
      <c r="I9" s="241"/>
      <c r="J9" s="241"/>
      <c r="K9" s="241"/>
      <c r="L9" s="210" t="s">
        <v>3</v>
      </c>
      <c r="M9" s="202" t="s">
        <v>176</v>
      </c>
      <c r="N9" s="210" t="s">
        <v>120</v>
      </c>
      <c r="O9" s="210" t="s">
        <v>6</v>
      </c>
      <c r="P9" s="210" t="s">
        <v>7</v>
      </c>
      <c r="Q9" s="202" t="s">
        <v>177</v>
      </c>
    </row>
    <row r="10" spans="1:17" ht="59.25" customHeight="1" x14ac:dyDescent="0.2">
      <c r="A10" s="211"/>
      <c r="B10" s="211"/>
      <c r="C10" s="244"/>
      <c r="D10" s="210"/>
      <c r="E10" s="211"/>
      <c r="F10" s="25" t="s">
        <v>32</v>
      </c>
      <c r="G10" s="88" t="s">
        <v>31</v>
      </c>
      <c r="H10" s="47" t="s">
        <v>36</v>
      </c>
      <c r="I10" s="25" t="s">
        <v>24</v>
      </c>
      <c r="J10" s="88" t="s">
        <v>37</v>
      </c>
      <c r="K10" s="25" t="s">
        <v>47</v>
      </c>
      <c r="L10" s="210"/>
      <c r="M10" s="242"/>
      <c r="N10" s="210"/>
      <c r="O10" s="210"/>
      <c r="P10" s="210"/>
      <c r="Q10" s="203"/>
    </row>
    <row r="11" spans="1:17" ht="77.25" customHeight="1" x14ac:dyDescent="0.2">
      <c r="A11" s="231" t="str">
        <f>'Plan de desarrollo'!B4</f>
        <v>5. Gobernanza y Gobernabilidad</v>
      </c>
      <c r="B11" s="234" t="s">
        <v>16</v>
      </c>
      <c r="C11" s="234" t="s">
        <v>146</v>
      </c>
      <c r="D11" s="237">
        <f>SUM(L11:L21)</f>
        <v>0.33000000000000007</v>
      </c>
      <c r="E11" s="225" t="s">
        <v>150</v>
      </c>
      <c r="F11" s="81" t="s">
        <v>147</v>
      </c>
      <c r="G11" s="120" t="s">
        <v>148</v>
      </c>
      <c r="H11" s="120" t="s">
        <v>27</v>
      </c>
      <c r="I11" s="81" t="s">
        <v>149</v>
      </c>
      <c r="J11" s="120" t="s">
        <v>48</v>
      </c>
      <c r="K11" s="131">
        <v>1300</v>
      </c>
      <c r="L11" s="108">
        <v>0.03</v>
      </c>
      <c r="M11" s="131">
        <v>2324</v>
      </c>
      <c r="N11" s="108">
        <f>IFERROR(AVERAGE(M11:M11)/K11,0)</f>
        <v>1.7876923076923077</v>
      </c>
      <c r="O11" s="156">
        <f t="shared" ref="O11:O21" si="0">IF(N11&lt;=100%,N11*L11,L11)</f>
        <v>0.03</v>
      </c>
      <c r="P11" s="108">
        <f>(O11/$D$36)*100</f>
        <v>7.4999999999999983E-2</v>
      </c>
      <c r="Q11" s="20" t="s">
        <v>289</v>
      </c>
    </row>
    <row r="12" spans="1:17" ht="75.75" customHeight="1" x14ac:dyDescent="0.2">
      <c r="A12" s="232"/>
      <c r="B12" s="235"/>
      <c r="C12" s="235"/>
      <c r="D12" s="238"/>
      <c r="E12" s="226"/>
      <c r="F12" s="81" t="s">
        <v>151</v>
      </c>
      <c r="G12" s="81" t="s">
        <v>152</v>
      </c>
      <c r="H12" s="120" t="s">
        <v>25</v>
      </c>
      <c r="I12" s="81" t="s">
        <v>153</v>
      </c>
      <c r="J12" s="120" t="s">
        <v>48</v>
      </c>
      <c r="K12" s="129">
        <v>5.33</v>
      </c>
      <c r="L12" s="108">
        <v>0.03</v>
      </c>
      <c r="M12" s="129">
        <v>5.46</v>
      </c>
      <c r="N12" s="164">
        <f>SUM(M12:M12)/K12</f>
        <v>1.024390243902439</v>
      </c>
      <c r="O12" s="108">
        <f t="shared" si="0"/>
        <v>0.03</v>
      </c>
      <c r="P12" s="108">
        <f t="shared" ref="P12:P31" si="1">(O12/$D$36)*100</f>
        <v>7.4999999999999983E-2</v>
      </c>
      <c r="Q12" s="20" t="s">
        <v>289</v>
      </c>
    </row>
    <row r="13" spans="1:17" ht="78.75" customHeight="1" x14ac:dyDescent="0.2">
      <c r="A13" s="232"/>
      <c r="B13" s="235"/>
      <c r="C13" s="235"/>
      <c r="D13" s="238"/>
      <c r="E13" s="226"/>
      <c r="F13" s="120" t="s">
        <v>154</v>
      </c>
      <c r="G13" s="120" t="s">
        <v>156</v>
      </c>
      <c r="H13" s="120" t="s">
        <v>27</v>
      </c>
      <c r="I13" s="120" t="s">
        <v>155</v>
      </c>
      <c r="J13" s="120" t="s">
        <v>48</v>
      </c>
      <c r="K13" s="131">
        <v>2544</v>
      </c>
      <c r="L13" s="108">
        <v>0.03</v>
      </c>
      <c r="M13" s="131">
        <v>4381</v>
      </c>
      <c r="N13" s="164">
        <f>IFERROR(AVERAGE(M13:M13)/K13,0)</f>
        <v>1.7220911949685536</v>
      </c>
      <c r="O13" s="108">
        <f t="shared" si="0"/>
        <v>0.03</v>
      </c>
      <c r="P13" s="108">
        <f t="shared" si="1"/>
        <v>7.4999999999999983E-2</v>
      </c>
      <c r="Q13" s="20" t="s">
        <v>289</v>
      </c>
    </row>
    <row r="14" spans="1:17" ht="68.25" customHeight="1" x14ac:dyDescent="0.2">
      <c r="A14" s="232"/>
      <c r="B14" s="235"/>
      <c r="C14" s="235"/>
      <c r="D14" s="238"/>
      <c r="E14" s="226"/>
      <c r="F14" s="120" t="s">
        <v>157</v>
      </c>
      <c r="G14" s="120" t="s">
        <v>152</v>
      </c>
      <c r="H14" s="120" t="s">
        <v>25</v>
      </c>
      <c r="I14" s="120" t="s">
        <v>158</v>
      </c>
      <c r="J14" s="120" t="s">
        <v>48</v>
      </c>
      <c r="K14" s="129">
        <v>2.8</v>
      </c>
      <c r="L14" s="108">
        <v>0.03</v>
      </c>
      <c r="M14" s="129">
        <v>3.05</v>
      </c>
      <c r="N14" s="108">
        <f>SUM(M14:M14)/K14</f>
        <v>1.0892857142857142</v>
      </c>
      <c r="O14" s="108">
        <f t="shared" si="0"/>
        <v>0.03</v>
      </c>
      <c r="P14" s="108">
        <f t="shared" si="1"/>
        <v>7.4999999999999983E-2</v>
      </c>
      <c r="Q14" s="20" t="s">
        <v>289</v>
      </c>
    </row>
    <row r="15" spans="1:17" ht="86.25" customHeight="1" x14ac:dyDescent="0.2">
      <c r="A15" s="232"/>
      <c r="B15" s="235"/>
      <c r="C15" s="235"/>
      <c r="D15" s="238"/>
      <c r="E15" s="226"/>
      <c r="F15" s="120" t="s">
        <v>159</v>
      </c>
      <c r="G15" s="120" t="s">
        <v>160</v>
      </c>
      <c r="H15" s="120" t="s">
        <v>27</v>
      </c>
      <c r="I15" s="120" t="s">
        <v>161</v>
      </c>
      <c r="J15" s="120" t="s">
        <v>48</v>
      </c>
      <c r="K15" s="115">
        <v>730</v>
      </c>
      <c r="L15" s="108">
        <v>0.03</v>
      </c>
      <c r="M15" s="115">
        <v>920</v>
      </c>
      <c r="N15" s="108">
        <f>IFERROR(AVERAGE(M15:M15)/K15,0)</f>
        <v>1.2602739726027397</v>
      </c>
      <c r="O15" s="108">
        <f t="shared" si="0"/>
        <v>0.03</v>
      </c>
      <c r="P15" s="108">
        <f t="shared" si="1"/>
        <v>7.4999999999999983E-2</v>
      </c>
      <c r="Q15" s="20" t="s">
        <v>289</v>
      </c>
    </row>
    <row r="16" spans="1:17" ht="78" customHeight="1" x14ac:dyDescent="0.2">
      <c r="A16" s="232"/>
      <c r="B16" s="235"/>
      <c r="C16" s="235"/>
      <c r="D16" s="238"/>
      <c r="E16" s="226"/>
      <c r="F16" s="120" t="s">
        <v>162</v>
      </c>
      <c r="G16" s="120" t="s">
        <v>152</v>
      </c>
      <c r="H16" s="120" t="s">
        <v>25</v>
      </c>
      <c r="I16" s="120" t="s">
        <v>163</v>
      </c>
      <c r="J16" s="120" t="s">
        <v>48</v>
      </c>
      <c r="K16" s="129">
        <v>2.7</v>
      </c>
      <c r="L16" s="108">
        <v>0.03</v>
      </c>
      <c r="M16" s="129">
        <v>3.21</v>
      </c>
      <c r="N16" s="108">
        <f>IFERROR(AVERAGE(M16:M16)/K16,0)</f>
        <v>1.1888888888888889</v>
      </c>
      <c r="O16" s="108">
        <f t="shared" si="0"/>
        <v>0.03</v>
      </c>
      <c r="P16" s="108">
        <f t="shared" si="1"/>
        <v>7.4999999999999983E-2</v>
      </c>
      <c r="Q16" s="20" t="s">
        <v>289</v>
      </c>
    </row>
    <row r="17" spans="1:17" ht="89.25" customHeight="1" x14ac:dyDescent="0.2">
      <c r="A17" s="232"/>
      <c r="B17" s="235"/>
      <c r="C17" s="235"/>
      <c r="D17" s="238"/>
      <c r="E17" s="226"/>
      <c r="F17" s="120" t="s">
        <v>164</v>
      </c>
      <c r="G17" s="120" t="s">
        <v>165</v>
      </c>
      <c r="H17" s="120" t="s">
        <v>27</v>
      </c>
      <c r="I17" s="120" t="s">
        <v>166</v>
      </c>
      <c r="J17" s="120" t="s">
        <v>48</v>
      </c>
      <c r="K17" s="115">
        <v>525</v>
      </c>
      <c r="L17" s="108">
        <v>0.03</v>
      </c>
      <c r="M17" s="115">
        <v>620</v>
      </c>
      <c r="N17" s="108">
        <f>SUM(M17:M17)/K17</f>
        <v>1.180952380952381</v>
      </c>
      <c r="O17" s="156">
        <f t="shared" si="0"/>
        <v>0.03</v>
      </c>
      <c r="P17" s="108">
        <f t="shared" si="1"/>
        <v>7.4999999999999983E-2</v>
      </c>
      <c r="Q17" s="20" t="s">
        <v>289</v>
      </c>
    </row>
    <row r="18" spans="1:17" ht="68.25" customHeight="1" x14ac:dyDescent="0.2">
      <c r="A18" s="232"/>
      <c r="B18" s="235"/>
      <c r="C18" s="235"/>
      <c r="D18" s="238"/>
      <c r="E18" s="226"/>
      <c r="F18" s="120" t="s">
        <v>167</v>
      </c>
      <c r="G18" s="120" t="s">
        <v>152</v>
      </c>
      <c r="H18" s="120" t="s">
        <v>25</v>
      </c>
      <c r="I18" s="120" t="s">
        <v>168</v>
      </c>
      <c r="J18" s="120" t="s">
        <v>48</v>
      </c>
      <c r="K18" s="129">
        <v>0.72</v>
      </c>
      <c r="L18" s="108">
        <v>0.03</v>
      </c>
      <c r="M18" s="129">
        <v>1.34</v>
      </c>
      <c r="N18" s="164">
        <f>IFERROR(AVERAGE(M18:M18)/K18,0)</f>
        <v>1.8611111111111114</v>
      </c>
      <c r="O18" s="108">
        <f t="shared" si="0"/>
        <v>0.03</v>
      </c>
      <c r="P18" s="108">
        <f t="shared" si="1"/>
        <v>7.4999999999999983E-2</v>
      </c>
      <c r="Q18" s="20" t="s">
        <v>289</v>
      </c>
    </row>
    <row r="19" spans="1:17" ht="81.75" customHeight="1" x14ac:dyDescent="0.2">
      <c r="A19" s="232"/>
      <c r="B19" s="235"/>
      <c r="C19" s="235"/>
      <c r="D19" s="238"/>
      <c r="E19" s="226"/>
      <c r="F19" s="120" t="s">
        <v>169</v>
      </c>
      <c r="G19" s="120" t="s">
        <v>170</v>
      </c>
      <c r="H19" s="120" t="s">
        <v>27</v>
      </c>
      <c r="I19" s="120" t="s">
        <v>171</v>
      </c>
      <c r="J19" s="120" t="s">
        <v>48</v>
      </c>
      <c r="K19" s="131">
        <v>120</v>
      </c>
      <c r="L19" s="108">
        <v>0.03</v>
      </c>
      <c r="M19" s="131">
        <v>539</v>
      </c>
      <c r="N19" s="108">
        <f>SUM(M19:M19)/K19</f>
        <v>4.4916666666666663</v>
      </c>
      <c r="O19" s="108">
        <f t="shared" si="0"/>
        <v>0.03</v>
      </c>
      <c r="P19" s="108">
        <f t="shared" si="1"/>
        <v>7.4999999999999983E-2</v>
      </c>
      <c r="Q19" s="20" t="s">
        <v>289</v>
      </c>
    </row>
    <row r="20" spans="1:17" ht="66" customHeight="1" x14ac:dyDescent="0.2">
      <c r="A20" s="232"/>
      <c r="B20" s="235"/>
      <c r="C20" s="235"/>
      <c r="D20" s="238"/>
      <c r="E20" s="226"/>
      <c r="F20" s="120" t="s">
        <v>172</v>
      </c>
      <c r="G20" s="120" t="s">
        <v>152</v>
      </c>
      <c r="H20" s="120" t="s">
        <v>25</v>
      </c>
      <c r="I20" s="120" t="s">
        <v>173</v>
      </c>
      <c r="J20" s="120" t="s">
        <v>48</v>
      </c>
      <c r="K20" s="129">
        <v>2</v>
      </c>
      <c r="L20" s="108">
        <v>0.03</v>
      </c>
      <c r="M20" s="129">
        <v>3.44</v>
      </c>
      <c r="N20" s="108">
        <f>IFERROR(AVERAGE(M20:M20)/K20,0)</f>
        <v>1.72</v>
      </c>
      <c r="O20" s="108">
        <f t="shared" si="0"/>
        <v>0.03</v>
      </c>
      <c r="P20" s="108">
        <f t="shared" si="1"/>
        <v>7.4999999999999983E-2</v>
      </c>
      <c r="Q20" s="20" t="s">
        <v>289</v>
      </c>
    </row>
    <row r="21" spans="1:17" ht="66" customHeight="1" x14ac:dyDescent="0.2">
      <c r="A21" s="232"/>
      <c r="B21" s="235"/>
      <c r="C21" s="236"/>
      <c r="D21" s="239"/>
      <c r="E21" s="240"/>
      <c r="F21" s="120" t="s">
        <v>174</v>
      </c>
      <c r="G21" s="120" t="s">
        <v>89</v>
      </c>
      <c r="H21" s="120" t="s">
        <v>27</v>
      </c>
      <c r="I21" s="120" t="s">
        <v>175</v>
      </c>
      <c r="J21" s="120" t="s">
        <v>48</v>
      </c>
      <c r="K21" s="131">
        <v>2190</v>
      </c>
      <c r="L21" s="108">
        <v>0.03</v>
      </c>
      <c r="M21" s="131">
        <v>4351</v>
      </c>
      <c r="N21" s="108">
        <f>SUM(M21:M21)/K21</f>
        <v>1.9867579908675799</v>
      </c>
      <c r="O21" s="108">
        <f t="shared" si="0"/>
        <v>0.03</v>
      </c>
      <c r="P21" s="108">
        <f t="shared" si="1"/>
        <v>7.4999999999999983E-2</v>
      </c>
      <c r="Q21" s="20" t="s">
        <v>289</v>
      </c>
    </row>
    <row r="22" spans="1:17" ht="66" customHeight="1" x14ac:dyDescent="0.2">
      <c r="A22" s="232"/>
      <c r="B22" s="235"/>
      <c r="C22" s="233" t="s">
        <v>204</v>
      </c>
      <c r="D22" s="237">
        <f>SUM(L22:L31)</f>
        <v>7.0000000000000007E-2</v>
      </c>
      <c r="E22" s="225" t="s">
        <v>150</v>
      </c>
      <c r="F22" s="120" t="s">
        <v>178</v>
      </c>
      <c r="G22" s="120" t="s">
        <v>181</v>
      </c>
      <c r="H22" s="66" t="s">
        <v>25</v>
      </c>
      <c r="I22" s="120" t="s">
        <v>179</v>
      </c>
      <c r="J22" s="120" t="s">
        <v>48</v>
      </c>
      <c r="K22" s="131">
        <v>358000</v>
      </c>
      <c r="L22" s="108">
        <v>7.0000000000000001E-3</v>
      </c>
      <c r="M22" s="131">
        <v>941000</v>
      </c>
      <c r="N22" s="108">
        <f>SUM(M22:M22)/K22</f>
        <v>2.6284916201117317</v>
      </c>
      <c r="O22" s="108">
        <f t="shared" ref="O22" si="2">IF(N22&lt;=100%,N22*L22,L22)</f>
        <v>7.0000000000000001E-3</v>
      </c>
      <c r="P22" s="108">
        <f t="shared" si="1"/>
        <v>1.7499999999999998E-2</v>
      </c>
      <c r="Q22" s="20" t="s">
        <v>289</v>
      </c>
    </row>
    <row r="23" spans="1:17" ht="66" customHeight="1" x14ac:dyDescent="0.2">
      <c r="A23" s="232"/>
      <c r="B23" s="235"/>
      <c r="C23" s="233"/>
      <c r="D23" s="238"/>
      <c r="E23" s="226"/>
      <c r="F23" s="120" t="s">
        <v>180</v>
      </c>
      <c r="G23" s="120" t="s">
        <v>182</v>
      </c>
      <c r="H23" s="66" t="s">
        <v>25</v>
      </c>
      <c r="I23" s="120" t="s">
        <v>183</v>
      </c>
      <c r="J23" s="120" t="s">
        <v>48</v>
      </c>
      <c r="K23" s="131">
        <v>556000</v>
      </c>
      <c r="L23" s="108">
        <v>7.0000000000000001E-3</v>
      </c>
      <c r="M23" s="131">
        <v>608926</v>
      </c>
      <c r="N23" s="108">
        <f t="shared" ref="N23:N31" si="3">SUM(M23:M23)/K23</f>
        <v>1.0951906474820143</v>
      </c>
      <c r="O23" s="108">
        <f t="shared" ref="O23:O31" si="4">IF(N23&lt;=100%,N23*L23,L23)</f>
        <v>7.0000000000000001E-3</v>
      </c>
      <c r="P23" s="108">
        <f t="shared" si="1"/>
        <v>1.7499999999999998E-2</v>
      </c>
      <c r="Q23" s="20" t="s">
        <v>289</v>
      </c>
    </row>
    <row r="24" spans="1:17" ht="66" customHeight="1" x14ac:dyDescent="0.2">
      <c r="A24" s="232"/>
      <c r="B24" s="235"/>
      <c r="C24" s="233"/>
      <c r="D24" s="238"/>
      <c r="E24" s="226"/>
      <c r="F24" s="120" t="s">
        <v>184</v>
      </c>
      <c r="G24" s="120" t="s">
        <v>185</v>
      </c>
      <c r="H24" s="66" t="s">
        <v>25</v>
      </c>
      <c r="I24" s="120" t="s">
        <v>179</v>
      </c>
      <c r="J24" s="120" t="s">
        <v>48</v>
      </c>
      <c r="K24" s="131">
        <v>278000</v>
      </c>
      <c r="L24" s="108">
        <v>7.0000000000000001E-3</v>
      </c>
      <c r="M24" s="131">
        <v>398300</v>
      </c>
      <c r="N24" s="108">
        <f t="shared" si="3"/>
        <v>1.4327338129496403</v>
      </c>
      <c r="O24" s="108">
        <f t="shared" si="4"/>
        <v>7.0000000000000001E-3</v>
      </c>
      <c r="P24" s="108">
        <f t="shared" si="1"/>
        <v>1.7499999999999998E-2</v>
      </c>
      <c r="Q24" s="20" t="s">
        <v>289</v>
      </c>
    </row>
    <row r="25" spans="1:17" ht="66" customHeight="1" x14ac:dyDescent="0.2">
      <c r="A25" s="232"/>
      <c r="B25" s="235"/>
      <c r="C25" s="233"/>
      <c r="D25" s="238"/>
      <c r="E25" s="226"/>
      <c r="F25" s="120" t="s">
        <v>186</v>
      </c>
      <c r="G25" s="120" t="s">
        <v>187</v>
      </c>
      <c r="H25" s="66" t="s">
        <v>25</v>
      </c>
      <c r="I25" s="120" t="s">
        <v>183</v>
      </c>
      <c r="J25" s="120" t="s">
        <v>48</v>
      </c>
      <c r="K25" s="131">
        <v>795000</v>
      </c>
      <c r="L25" s="108">
        <v>7.0000000000000001E-3</v>
      </c>
      <c r="M25" s="131">
        <v>796253</v>
      </c>
      <c r="N25" s="108">
        <f t="shared" si="3"/>
        <v>1.0015761006289308</v>
      </c>
      <c r="O25" s="108">
        <f t="shared" si="4"/>
        <v>7.0000000000000001E-3</v>
      </c>
      <c r="P25" s="108">
        <f t="shared" si="1"/>
        <v>1.7499999999999998E-2</v>
      </c>
      <c r="Q25" s="20" t="s">
        <v>289</v>
      </c>
    </row>
    <row r="26" spans="1:17" ht="66" customHeight="1" x14ac:dyDescent="0.2">
      <c r="A26" s="232"/>
      <c r="B26" s="235"/>
      <c r="C26" s="233"/>
      <c r="D26" s="238"/>
      <c r="E26" s="226"/>
      <c r="F26" s="120" t="s">
        <v>188</v>
      </c>
      <c r="G26" s="120" t="s">
        <v>190</v>
      </c>
      <c r="H26" s="66" t="s">
        <v>25</v>
      </c>
      <c r="I26" s="120" t="s">
        <v>179</v>
      </c>
      <c r="J26" s="120" t="s">
        <v>48</v>
      </c>
      <c r="K26" s="131">
        <v>180000</v>
      </c>
      <c r="L26" s="108">
        <v>7.0000000000000001E-3</v>
      </c>
      <c r="M26" s="131">
        <v>233878</v>
      </c>
      <c r="N26" s="108">
        <f t="shared" si="3"/>
        <v>1.2993222222222223</v>
      </c>
      <c r="O26" s="108">
        <f t="shared" si="4"/>
        <v>7.0000000000000001E-3</v>
      </c>
      <c r="P26" s="108">
        <f t="shared" si="1"/>
        <v>1.7499999999999998E-2</v>
      </c>
      <c r="Q26" s="20" t="s">
        <v>289</v>
      </c>
    </row>
    <row r="27" spans="1:17" ht="66" customHeight="1" x14ac:dyDescent="0.2">
      <c r="A27" s="232"/>
      <c r="B27" s="235"/>
      <c r="C27" s="233"/>
      <c r="D27" s="238"/>
      <c r="E27" s="226"/>
      <c r="F27" s="120" t="s">
        <v>189</v>
      </c>
      <c r="G27" s="120" t="s">
        <v>191</v>
      </c>
      <c r="H27" s="66" t="s">
        <v>25</v>
      </c>
      <c r="I27" s="120" t="s">
        <v>183</v>
      </c>
      <c r="J27" s="120" t="s">
        <v>48</v>
      </c>
      <c r="K27" s="131">
        <v>217000</v>
      </c>
      <c r="L27" s="108">
        <v>7.0000000000000001E-3</v>
      </c>
      <c r="M27" s="131">
        <v>256077</v>
      </c>
      <c r="N27" s="108">
        <f t="shared" si="3"/>
        <v>1.1800783410138249</v>
      </c>
      <c r="O27" s="108">
        <f t="shared" si="4"/>
        <v>7.0000000000000001E-3</v>
      </c>
      <c r="P27" s="108">
        <f t="shared" si="1"/>
        <v>1.7499999999999998E-2</v>
      </c>
      <c r="Q27" s="20" t="s">
        <v>289</v>
      </c>
    </row>
    <row r="28" spans="1:17" ht="66" customHeight="1" x14ac:dyDescent="0.2">
      <c r="A28" s="232"/>
      <c r="B28" s="235"/>
      <c r="C28" s="233"/>
      <c r="D28" s="238"/>
      <c r="E28" s="226"/>
      <c r="F28" s="120" t="s">
        <v>192</v>
      </c>
      <c r="G28" s="120" t="s">
        <v>196</v>
      </c>
      <c r="H28" s="66" t="s">
        <v>25</v>
      </c>
      <c r="I28" s="120" t="s">
        <v>193</v>
      </c>
      <c r="J28" s="120" t="s">
        <v>48</v>
      </c>
      <c r="K28" s="131">
        <v>19390000</v>
      </c>
      <c r="L28" s="108">
        <v>7.0000000000000001E-3</v>
      </c>
      <c r="M28" s="131">
        <v>39709969</v>
      </c>
      <c r="N28" s="108">
        <f t="shared" si="3"/>
        <v>2.0479612686952038</v>
      </c>
      <c r="O28" s="108">
        <f t="shared" si="4"/>
        <v>7.0000000000000001E-3</v>
      </c>
      <c r="P28" s="108">
        <f t="shared" si="1"/>
        <v>1.7499999999999998E-2</v>
      </c>
      <c r="Q28" s="20" t="s">
        <v>289</v>
      </c>
    </row>
    <row r="29" spans="1:17" ht="66" customHeight="1" x14ac:dyDescent="0.2">
      <c r="A29" s="232"/>
      <c r="B29" s="235"/>
      <c r="C29" s="233"/>
      <c r="D29" s="238"/>
      <c r="E29" s="226"/>
      <c r="F29" s="120" t="s">
        <v>194</v>
      </c>
      <c r="G29" s="120" t="s">
        <v>197</v>
      </c>
      <c r="H29" s="66" t="s">
        <v>25</v>
      </c>
      <c r="I29" s="120" t="s">
        <v>195</v>
      </c>
      <c r="J29" s="120" t="s">
        <v>48</v>
      </c>
      <c r="K29" s="131">
        <v>44000</v>
      </c>
      <c r="L29" s="108">
        <v>7.0000000000000001E-3</v>
      </c>
      <c r="M29" s="131">
        <v>112792</v>
      </c>
      <c r="N29" s="108">
        <f t="shared" si="3"/>
        <v>2.5634545454545457</v>
      </c>
      <c r="O29" s="108">
        <f t="shared" si="4"/>
        <v>7.0000000000000001E-3</v>
      </c>
      <c r="P29" s="108">
        <f t="shared" si="1"/>
        <v>1.7499999999999998E-2</v>
      </c>
      <c r="Q29" s="20" t="s">
        <v>289</v>
      </c>
    </row>
    <row r="30" spans="1:17" ht="66" customHeight="1" x14ac:dyDescent="0.2">
      <c r="A30" s="232"/>
      <c r="B30" s="235"/>
      <c r="C30" s="233"/>
      <c r="D30" s="238"/>
      <c r="E30" s="226"/>
      <c r="F30" s="120" t="s">
        <v>198</v>
      </c>
      <c r="G30" s="120" t="s">
        <v>200</v>
      </c>
      <c r="H30" s="66" t="s">
        <v>25</v>
      </c>
      <c r="I30" s="120" t="s">
        <v>199</v>
      </c>
      <c r="J30" s="120" t="s">
        <v>48</v>
      </c>
      <c r="K30" s="131">
        <v>17800000</v>
      </c>
      <c r="L30" s="108">
        <v>7.0000000000000001E-3</v>
      </c>
      <c r="M30" s="131">
        <v>24129737</v>
      </c>
      <c r="N30" s="108">
        <f t="shared" si="3"/>
        <v>1.3556032022471911</v>
      </c>
      <c r="O30" s="108">
        <f t="shared" si="4"/>
        <v>7.0000000000000001E-3</v>
      </c>
      <c r="P30" s="108">
        <f t="shared" si="1"/>
        <v>1.7499999999999998E-2</v>
      </c>
      <c r="Q30" s="20" t="s">
        <v>289</v>
      </c>
    </row>
    <row r="31" spans="1:17" ht="72.75" customHeight="1" x14ac:dyDescent="0.2">
      <c r="A31" s="232"/>
      <c r="B31" s="236"/>
      <c r="C31" s="233"/>
      <c r="D31" s="239"/>
      <c r="E31" s="240"/>
      <c r="F31" s="120" t="s">
        <v>201</v>
      </c>
      <c r="G31" s="120" t="s">
        <v>203</v>
      </c>
      <c r="H31" s="66" t="s">
        <v>25</v>
      </c>
      <c r="I31" s="120" t="s">
        <v>202</v>
      </c>
      <c r="J31" s="120" t="s">
        <v>48</v>
      </c>
      <c r="K31" s="90">
        <v>45000000</v>
      </c>
      <c r="L31" s="108">
        <v>7.0000000000000001E-3</v>
      </c>
      <c r="M31" s="90">
        <v>98665513</v>
      </c>
      <c r="N31" s="108">
        <f t="shared" si="3"/>
        <v>2.1925669555555554</v>
      </c>
      <c r="O31" s="108">
        <f t="shared" si="4"/>
        <v>7.0000000000000001E-3</v>
      </c>
      <c r="P31" s="108">
        <f t="shared" si="1"/>
        <v>1.7499999999999998E-2</v>
      </c>
      <c r="Q31" s="20" t="s">
        <v>289</v>
      </c>
    </row>
    <row r="32" spans="1:17" ht="13.5" customHeight="1" x14ac:dyDescent="0.2">
      <c r="A32" s="224" t="s">
        <v>9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184">
        <f>SUM(P11:P31)</f>
        <v>0.99999999999999922</v>
      </c>
      <c r="Q32" s="185"/>
    </row>
    <row r="34" spans="4:17" ht="36" x14ac:dyDescent="0.2">
      <c r="L34" s="96"/>
      <c r="Q34" s="49" t="s">
        <v>145</v>
      </c>
    </row>
    <row r="35" spans="4:17" x14ac:dyDescent="0.2">
      <c r="D35" s="43">
        <f>+D22+D11</f>
        <v>0.40000000000000008</v>
      </c>
      <c r="L35" s="96"/>
    </row>
    <row r="36" spans="4:17" x14ac:dyDescent="0.2">
      <c r="D36" s="75">
        <f>+D35*100</f>
        <v>40.000000000000007</v>
      </c>
    </row>
    <row r="40" spans="4:17" x14ac:dyDescent="0.2">
      <c r="L40" s="97"/>
    </row>
  </sheetData>
  <mergeCells count="29">
    <mergeCell ref="A7:Q7"/>
    <mergeCell ref="A8:L8"/>
    <mergeCell ref="A9:A10"/>
    <mergeCell ref="B9:B10"/>
    <mergeCell ref="D9:D10"/>
    <mergeCell ref="E9:E10"/>
    <mergeCell ref="F9:K9"/>
    <mergeCell ref="Q9:Q10"/>
    <mergeCell ref="P9:P10"/>
    <mergeCell ref="L9:L10"/>
    <mergeCell ref="M9:M10"/>
    <mergeCell ref="N9:N10"/>
    <mergeCell ref="O9:O10"/>
    <mergeCell ref="C9:C10"/>
    <mergeCell ref="A1:D3"/>
    <mergeCell ref="E1:Q3"/>
    <mergeCell ref="A4:Q4"/>
    <mergeCell ref="A5:Q5"/>
    <mergeCell ref="A6:Q6"/>
    <mergeCell ref="A32:O32"/>
    <mergeCell ref="M8:P8"/>
    <mergeCell ref="A11:A31"/>
    <mergeCell ref="C22:C31"/>
    <mergeCell ref="C11:C21"/>
    <mergeCell ref="B11:B31"/>
    <mergeCell ref="D11:D21"/>
    <mergeCell ref="D22:D31"/>
    <mergeCell ref="E11:E21"/>
    <mergeCell ref="E22:E31"/>
  </mergeCells>
  <pageMargins left="0.7" right="0.7" top="0.75" bottom="0.75" header="0.3" footer="0.3"/>
  <pageSetup orientation="portrait" r:id="rId1"/>
  <ignoredErrors>
    <ignoredError sqref="N12:N20" formula="1"/>
    <ignoredError sqref="D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6"/>
  <sheetViews>
    <sheetView showGridLines="0" zoomScale="70" zoomScaleNormal="70" zoomScalePageLayoutView="86" workbookViewId="0">
      <selection activeCell="P11" sqref="P11"/>
    </sheetView>
  </sheetViews>
  <sheetFormatPr baseColWidth="10" defaultColWidth="10.85546875" defaultRowHeight="12.75" x14ac:dyDescent="0.2"/>
  <cols>
    <col min="1" max="1" width="19.7109375" style="9" customWidth="1"/>
    <col min="2" max="3" width="21.85546875" style="9" customWidth="1"/>
    <col min="4" max="4" width="10.85546875" style="9" customWidth="1"/>
    <col min="5" max="5" width="14.7109375" style="9" customWidth="1"/>
    <col min="6" max="6" width="15.42578125" style="9" customWidth="1"/>
    <col min="7" max="7" width="25" style="9" customWidth="1"/>
    <col min="8" max="8" width="10.140625" style="9" customWidth="1"/>
    <col min="9" max="9" width="25.42578125" style="9" customWidth="1"/>
    <col min="10" max="10" width="12.42578125" style="9" customWidth="1"/>
    <col min="11" max="11" width="14.85546875" style="9" customWidth="1"/>
    <col min="12" max="12" width="12.5703125" style="9" customWidth="1"/>
    <col min="13" max="13" width="12.140625" style="9" customWidth="1"/>
    <col min="14" max="14" width="13.5703125" style="9" customWidth="1"/>
    <col min="15" max="15" width="15.28515625" style="9" customWidth="1"/>
    <col min="16" max="16" width="13.85546875" style="9" customWidth="1"/>
    <col min="17" max="17" width="22.28515625" style="9" customWidth="1"/>
    <col min="18" max="16384" width="10.85546875" style="9"/>
  </cols>
  <sheetData>
    <row r="1" spans="1:17" ht="13.5" customHeight="1" x14ac:dyDescent="0.2">
      <c r="A1" s="215"/>
      <c r="B1" s="215"/>
      <c r="C1" s="215"/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25.5" customHeight="1" x14ac:dyDescent="0.2">
      <c r="A2" s="215"/>
      <c r="B2" s="215"/>
      <c r="C2" s="215"/>
      <c r="D2" s="215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21" customHeight="1" x14ac:dyDescent="0.2">
      <c r="A3" s="215"/>
      <c r="B3" s="215"/>
      <c r="C3" s="215"/>
      <c r="D3" s="215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ht="15.75" customHeight="1" x14ac:dyDescent="0.2">
      <c r="A4" s="223" t="s">
        <v>46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ht="15" customHeight="1" x14ac:dyDescent="0.2">
      <c r="A5" s="223" t="s">
        <v>72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ht="15.75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</row>
    <row r="8" spans="1:17" ht="12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33"/>
    </row>
    <row r="9" spans="1:17" ht="12.7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41" t="s">
        <v>30</v>
      </c>
      <c r="G9" s="241"/>
      <c r="H9" s="241"/>
      <c r="I9" s="241"/>
      <c r="J9" s="241"/>
      <c r="K9" s="241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51" customHeight="1" x14ac:dyDescent="0.2">
      <c r="A10" s="211"/>
      <c r="B10" s="211"/>
      <c r="C10" s="244"/>
      <c r="D10" s="210"/>
      <c r="E10" s="211"/>
      <c r="F10" s="25" t="s">
        <v>32</v>
      </c>
      <c r="G10" s="26" t="s">
        <v>31</v>
      </c>
      <c r="H10" s="26" t="s">
        <v>36</v>
      </c>
      <c r="I10" s="25" t="s">
        <v>24</v>
      </c>
      <c r="J10" s="26" t="s">
        <v>37</v>
      </c>
      <c r="K10" s="25" t="s">
        <v>69</v>
      </c>
      <c r="L10" s="210"/>
      <c r="M10" s="203"/>
      <c r="N10" s="210"/>
      <c r="O10" s="210"/>
      <c r="P10" s="210"/>
      <c r="Q10" s="203"/>
    </row>
    <row r="11" spans="1:17" ht="88.5" customHeight="1" x14ac:dyDescent="0.2">
      <c r="A11" s="225" t="str">
        <f>+'Plan de desarrollo'!B4</f>
        <v>5. Gobernanza y Gobernabilidad</v>
      </c>
      <c r="B11" s="225" t="str">
        <f>+'Objetivos Estratégicos'!B7</f>
        <v xml:space="preserve">Elevar la capacidad de innovación, calidad técnica y audiovisual en la producción, programación y distribución de los contenidos a través de las distintas plataformas. </v>
      </c>
      <c r="C11" s="225" t="s">
        <v>253</v>
      </c>
      <c r="D11" s="237">
        <f>SUM(L11:L12)</f>
        <v>0.04</v>
      </c>
      <c r="E11" s="225" t="s">
        <v>49</v>
      </c>
      <c r="F11" s="81" t="s">
        <v>67</v>
      </c>
      <c r="G11" s="81" t="s">
        <v>50</v>
      </c>
      <c r="H11" s="81" t="s">
        <v>27</v>
      </c>
      <c r="I11" s="81" t="s">
        <v>52</v>
      </c>
      <c r="J11" s="81" t="s">
        <v>39</v>
      </c>
      <c r="K11" s="89">
        <v>0.9</v>
      </c>
      <c r="L11" s="82">
        <v>0.02</v>
      </c>
      <c r="M11" s="174">
        <v>0.9</v>
      </c>
      <c r="N11" s="164">
        <f>IFERROR(AVERAGE(M11:M11)/K11,0)</f>
        <v>1</v>
      </c>
      <c r="O11" s="171">
        <f>IF(N11&lt;=100%,N11*L11,L11)</f>
        <v>0.02</v>
      </c>
      <c r="P11" s="172">
        <f>(SUM(O11)/D16)*100</f>
        <v>0.5</v>
      </c>
      <c r="Q11" s="159" t="s">
        <v>290</v>
      </c>
    </row>
    <row r="12" spans="1:17" ht="84.75" customHeight="1" x14ac:dyDescent="0.2">
      <c r="A12" s="226"/>
      <c r="B12" s="240"/>
      <c r="C12" s="240"/>
      <c r="D12" s="239"/>
      <c r="E12" s="240"/>
      <c r="F12" s="81" t="s">
        <v>68</v>
      </c>
      <c r="G12" s="81" t="s">
        <v>51</v>
      </c>
      <c r="H12" s="81" t="s">
        <v>27</v>
      </c>
      <c r="I12" s="81" t="s">
        <v>53</v>
      </c>
      <c r="J12" s="81" t="s">
        <v>39</v>
      </c>
      <c r="K12" s="89">
        <v>0.9</v>
      </c>
      <c r="L12" s="84">
        <v>0.02</v>
      </c>
      <c r="M12" s="175">
        <v>0.9</v>
      </c>
      <c r="N12" s="171">
        <f>IFERROR(AVERAGE(M12:M12)/K12,0)</f>
        <v>1</v>
      </c>
      <c r="O12" s="171">
        <f>IF(N12&lt;=100%,N12*L12,L12)</f>
        <v>0.02</v>
      </c>
      <c r="P12" s="172">
        <f>(SUM(O12)/D16)*100</f>
        <v>0.5</v>
      </c>
      <c r="Q12" s="159" t="s">
        <v>290</v>
      </c>
    </row>
    <row r="13" spans="1:17" ht="13.5" customHeight="1" x14ac:dyDescent="0.2">
      <c r="A13" s="224" t="s">
        <v>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180">
        <f>SUM(P11:P12)</f>
        <v>1</v>
      </c>
      <c r="Q13" s="181"/>
    </row>
    <row r="15" spans="1:17" ht="36" x14ac:dyDescent="0.2">
      <c r="D15" s="15">
        <f>D11</f>
        <v>0.04</v>
      </c>
      <c r="Q15" s="49" t="s">
        <v>145</v>
      </c>
    </row>
    <row r="16" spans="1:17" x14ac:dyDescent="0.2">
      <c r="D16" s="9">
        <f>+D15*100</f>
        <v>4</v>
      </c>
    </row>
  </sheetData>
  <mergeCells count="26">
    <mergeCell ref="A13:O13"/>
    <mergeCell ref="A11:A12"/>
    <mergeCell ref="B11:B12"/>
    <mergeCell ref="D11:D12"/>
    <mergeCell ref="C11:C12"/>
    <mergeCell ref="E11:E12"/>
    <mergeCell ref="A1:D3"/>
    <mergeCell ref="A4:Q4"/>
    <mergeCell ref="A5:Q5"/>
    <mergeCell ref="A6:Q6"/>
    <mergeCell ref="A7:Q7"/>
    <mergeCell ref="E1:Q3"/>
    <mergeCell ref="A8:L8"/>
    <mergeCell ref="Q9:Q10"/>
    <mergeCell ref="N9:N10"/>
    <mergeCell ref="O9:O10"/>
    <mergeCell ref="P9:P10"/>
    <mergeCell ref="A9:A10"/>
    <mergeCell ref="B9:B10"/>
    <mergeCell ref="D9:D10"/>
    <mergeCell ref="C9:C10"/>
    <mergeCell ref="E9:E10"/>
    <mergeCell ref="F9:K9"/>
    <mergeCell ref="L9:L10"/>
    <mergeCell ref="M9:M10"/>
    <mergeCell ref="M8:P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59"/>
  <sheetViews>
    <sheetView showGridLines="0" topLeftCell="B1" zoomScale="70" zoomScaleNormal="70" zoomScalePageLayoutView="85" workbookViewId="0">
      <selection activeCell="M11" sqref="M11:M13"/>
    </sheetView>
  </sheetViews>
  <sheetFormatPr baseColWidth="10" defaultColWidth="0" defaultRowHeight="0" customHeight="1" zeroHeight="1" x14ac:dyDescent="0.2"/>
  <cols>
    <col min="1" max="1" width="19.28515625" style="1" customWidth="1"/>
    <col min="2" max="2" width="19.85546875" style="1" customWidth="1"/>
    <col min="3" max="3" width="19" style="1" customWidth="1"/>
    <col min="4" max="4" width="11" style="1" customWidth="1"/>
    <col min="5" max="5" width="20.5703125" style="1" customWidth="1"/>
    <col min="6" max="6" width="22.42578125" style="1" customWidth="1"/>
    <col min="7" max="7" width="45.28515625" style="1" customWidth="1"/>
    <col min="8" max="8" width="13.7109375" style="1" customWidth="1"/>
    <col min="9" max="9" width="25.42578125" style="1" customWidth="1"/>
    <col min="10" max="10" width="16.42578125" style="1" customWidth="1"/>
    <col min="11" max="11" width="19" style="1" customWidth="1"/>
    <col min="12" max="12" width="11.7109375" style="1" customWidth="1"/>
    <col min="13" max="13" width="19.5703125" style="1" customWidth="1"/>
    <col min="14" max="15" width="15.7109375" style="1" customWidth="1"/>
    <col min="16" max="16" width="14.85546875" style="1" customWidth="1"/>
    <col min="17" max="17" width="22.42578125" style="1" customWidth="1"/>
    <col min="18" max="18" width="9.7109375" style="1" customWidth="1"/>
    <col min="19" max="32" width="0" style="1" hidden="1" customWidth="1"/>
    <col min="33" max="16384" width="15" style="1" hidden="1"/>
  </cols>
  <sheetData>
    <row r="1" spans="1:17" ht="18.75" customHeight="1" x14ac:dyDescent="0.2">
      <c r="A1" s="215"/>
      <c r="B1" s="215"/>
      <c r="C1" s="215"/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13.5" customHeight="1" x14ac:dyDescent="0.2">
      <c r="A2" s="215"/>
      <c r="B2" s="215"/>
      <c r="C2" s="215"/>
      <c r="D2" s="215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28.5" customHeight="1" x14ac:dyDescent="0.2">
      <c r="A3" s="215"/>
      <c r="B3" s="215"/>
      <c r="C3" s="215"/>
      <c r="D3" s="215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ht="12.75" x14ac:dyDescent="0.2">
      <c r="A4" s="223" t="s">
        <v>81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ht="12.75" x14ac:dyDescent="0.2">
      <c r="A5" s="223" t="s">
        <v>129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ht="12.75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ht="12.75" x14ac:dyDescent="0.2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9"/>
    </row>
    <row r="8" spans="1:17" ht="15.75" customHeight="1" x14ac:dyDescent="0.2">
      <c r="A8" s="222" t="s">
        <v>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7" t="s">
        <v>2</v>
      </c>
      <c r="N8" s="208"/>
      <c r="O8" s="208"/>
      <c r="P8" s="209"/>
      <c r="Q8" s="121"/>
    </row>
    <row r="9" spans="1:17" ht="11.2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11" t="s">
        <v>5</v>
      </c>
      <c r="G9" s="211"/>
      <c r="H9" s="211"/>
      <c r="I9" s="211"/>
      <c r="J9" s="211"/>
      <c r="K9" s="211"/>
      <c r="L9" s="210" t="s">
        <v>3</v>
      </c>
      <c r="M9" s="202" t="s">
        <v>176</v>
      </c>
      <c r="N9" s="210" t="s">
        <v>120</v>
      </c>
      <c r="O9" s="210" t="s">
        <v>6</v>
      </c>
      <c r="P9" s="210" t="s">
        <v>7</v>
      </c>
      <c r="Q9" s="202" t="s">
        <v>177</v>
      </c>
    </row>
    <row r="10" spans="1:17" ht="77.25" customHeight="1" x14ac:dyDescent="0.2">
      <c r="A10" s="211"/>
      <c r="B10" s="211"/>
      <c r="C10" s="244"/>
      <c r="D10" s="210"/>
      <c r="E10" s="211"/>
      <c r="F10" s="46" t="s">
        <v>32</v>
      </c>
      <c r="G10" s="48" t="s">
        <v>31</v>
      </c>
      <c r="H10" s="48" t="s">
        <v>36</v>
      </c>
      <c r="I10" s="46" t="s">
        <v>24</v>
      </c>
      <c r="J10" s="48" t="s">
        <v>37</v>
      </c>
      <c r="K10" s="48" t="s">
        <v>41</v>
      </c>
      <c r="L10" s="210"/>
      <c r="M10" s="203"/>
      <c r="N10" s="210"/>
      <c r="O10" s="210"/>
      <c r="P10" s="210"/>
      <c r="Q10" s="203"/>
    </row>
    <row r="11" spans="1:17" ht="62.25" customHeight="1" x14ac:dyDescent="0.2">
      <c r="A11" s="245" t="str">
        <f>+'Plan de desarrollo'!B4</f>
        <v>5. Gobernanza y Gobernabilidad</v>
      </c>
      <c r="B11" s="234" t="str">
        <f>+'Objetivos Estratégicos'!B8</f>
        <v xml:space="preserve">Realizar alianzas estratégicas con la Alcaldía y sus entes descentralizados para temas de comunicación a través de la Agencia y Central de Medios de Telemedellín. </v>
      </c>
      <c r="C11" s="234" t="s">
        <v>218</v>
      </c>
      <c r="D11" s="237">
        <f>SUM(L11:L13)</f>
        <v>9.9999999999999992E-2</v>
      </c>
      <c r="E11" s="225" t="s">
        <v>128</v>
      </c>
      <c r="F11" s="85" t="s">
        <v>206</v>
      </c>
      <c r="G11" s="85" t="s">
        <v>208</v>
      </c>
      <c r="H11" s="85" t="s">
        <v>38</v>
      </c>
      <c r="I11" s="85" t="s">
        <v>207</v>
      </c>
      <c r="J11" s="120" t="s">
        <v>48</v>
      </c>
      <c r="K11" s="90">
        <v>18000000</v>
      </c>
      <c r="L11" s="156">
        <v>0.05</v>
      </c>
      <c r="M11" s="90">
        <v>22131726</v>
      </c>
      <c r="N11" s="166">
        <f>+SUM(M11:M11)/K11</f>
        <v>1.2295403333333332</v>
      </c>
      <c r="O11" s="167">
        <f>IF(N11&lt;=100%,N11*L11,L11)</f>
        <v>0.05</v>
      </c>
      <c r="P11" s="166">
        <f>(O11/$D$18)*100</f>
        <v>0.5</v>
      </c>
      <c r="Q11" s="95" t="s">
        <v>310</v>
      </c>
    </row>
    <row r="12" spans="1:17" ht="75" customHeight="1" x14ac:dyDescent="0.2">
      <c r="A12" s="246"/>
      <c r="B12" s="235"/>
      <c r="C12" s="235"/>
      <c r="D12" s="238"/>
      <c r="E12" s="226"/>
      <c r="F12" s="81" t="s">
        <v>209</v>
      </c>
      <c r="G12" s="81" t="s">
        <v>210</v>
      </c>
      <c r="H12" s="120" t="s">
        <v>38</v>
      </c>
      <c r="I12" s="81" t="s">
        <v>211</v>
      </c>
      <c r="J12" s="120" t="s">
        <v>48</v>
      </c>
      <c r="K12" s="104">
        <v>0.3</v>
      </c>
      <c r="L12" s="108">
        <v>0.04</v>
      </c>
      <c r="M12" s="104">
        <v>0.4</v>
      </c>
      <c r="N12" s="108">
        <f>SUM(M12:M12)/K12</f>
        <v>1.3333333333333335</v>
      </c>
      <c r="O12" s="108">
        <f>IF(N12&lt;=100%,N12*L12,L12)</f>
        <v>0.04</v>
      </c>
      <c r="P12" s="166">
        <f>(O12/$D$18)*100</f>
        <v>0.4</v>
      </c>
      <c r="Q12" s="79" t="s">
        <v>308</v>
      </c>
    </row>
    <row r="13" spans="1:17" ht="58.5" customHeight="1" x14ac:dyDescent="0.2">
      <c r="A13" s="246"/>
      <c r="B13" s="235"/>
      <c r="C13" s="235"/>
      <c r="D13" s="238"/>
      <c r="E13" s="226"/>
      <c r="F13" s="81" t="s">
        <v>212</v>
      </c>
      <c r="G13" s="150" t="s">
        <v>130</v>
      </c>
      <c r="H13" s="120" t="s">
        <v>27</v>
      </c>
      <c r="I13" s="81" t="s">
        <v>317</v>
      </c>
      <c r="J13" s="120" t="s">
        <v>48</v>
      </c>
      <c r="K13" s="104">
        <v>0.8</v>
      </c>
      <c r="L13" s="108">
        <v>0.01</v>
      </c>
      <c r="M13" s="173">
        <v>0.875</v>
      </c>
      <c r="N13" s="108">
        <f>SUM(M13:M13)/K13</f>
        <v>1.09375</v>
      </c>
      <c r="O13" s="108">
        <f>IF(N13&lt;=100%,N13*L13,L13)</f>
        <v>0.01</v>
      </c>
      <c r="P13" s="166">
        <f>(O13/$D$18)*100</f>
        <v>0.1</v>
      </c>
      <c r="Q13" s="79" t="s">
        <v>309</v>
      </c>
    </row>
    <row r="14" spans="1:17" s="9" customFormat="1" ht="17.25" customHeight="1" x14ac:dyDescent="0.2">
      <c r="A14" s="224" t="s">
        <v>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178">
        <f>SUM(P11:P13)</f>
        <v>1</v>
      </c>
      <c r="Q14" s="179"/>
    </row>
    <row r="15" spans="1:17" s="12" customFormat="1" ht="12.75" x14ac:dyDescent="0.2"/>
    <row r="16" spans="1:17" s="12" customFormat="1" ht="36" x14ac:dyDescent="0.2">
      <c r="D16" s="58"/>
      <c r="K16" s="77"/>
      <c r="Q16" s="49" t="s">
        <v>145</v>
      </c>
    </row>
    <row r="17" spans="2:16" s="12" customFormat="1" ht="26.25" customHeight="1" x14ac:dyDescent="0.2">
      <c r="D17" s="58">
        <f>SUM(D11:D13)</f>
        <v>9.9999999999999992E-2</v>
      </c>
    </row>
    <row r="18" spans="2:16" s="12" customFormat="1" ht="12.75" x14ac:dyDescent="0.2">
      <c r="D18" s="12">
        <f>+D17*100</f>
        <v>10</v>
      </c>
    </row>
    <row r="19" spans="2:16" s="12" customFormat="1" ht="46.5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s="12" customFormat="1" ht="16.5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s="12" customFormat="1" ht="12.75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2:16" s="12" customFormat="1" ht="12.75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2:16" s="12" customFormat="1" ht="12.75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2:16" s="12" customFormat="1" ht="12.75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2:16" s="12" customFormat="1" ht="12.75" x14ac:dyDescent="0.2"/>
    <row r="26" spans="2:16" s="12" customFormat="1" ht="12.75" x14ac:dyDescent="0.2"/>
    <row r="27" spans="2:16" s="12" customFormat="1" ht="12.75" x14ac:dyDescent="0.2"/>
    <row r="28" spans="2:16" s="12" customFormat="1" ht="12.75" x14ac:dyDescent="0.2"/>
    <row r="29" spans="2:16" s="12" customFormat="1" ht="12.75" x14ac:dyDescent="0.2"/>
    <row r="30" spans="2:16" s="12" customFormat="1" ht="12.75" x14ac:dyDescent="0.2"/>
    <row r="31" spans="2:16" s="12" customFormat="1" ht="12.75" x14ac:dyDescent="0.2"/>
    <row r="32" spans="2:16" s="12" customFormat="1" ht="12.75" x14ac:dyDescent="0.2"/>
    <row r="33" s="12" customFormat="1" ht="12.75" x14ac:dyDescent="0.2"/>
    <row r="34" s="12" customFormat="1" ht="12.75" x14ac:dyDescent="0.2"/>
    <row r="35" s="12" customFormat="1" ht="12.75" x14ac:dyDescent="0.2"/>
    <row r="36" s="12" customFormat="1" ht="12.75" x14ac:dyDescent="0.2"/>
    <row r="37" s="12" customFormat="1" ht="12.75" x14ac:dyDescent="0.2"/>
    <row r="38" s="12" customFormat="1" ht="12.75" x14ac:dyDescent="0.2"/>
    <row r="39" s="12" customFormat="1" ht="12.75" x14ac:dyDescent="0.2"/>
    <row r="40" s="12" customFormat="1" ht="12.75" x14ac:dyDescent="0.2"/>
    <row r="41" s="12" customFormat="1" ht="12.75" x14ac:dyDescent="0.2"/>
    <row r="42" s="12" customFormat="1" ht="12.75" x14ac:dyDescent="0.2"/>
    <row r="43" s="12" customFormat="1" ht="12.75" x14ac:dyDescent="0.2"/>
    <row r="44" s="12" customFormat="1" ht="12.75" x14ac:dyDescent="0.2"/>
    <row r="45" s="12" customFormat="1" ht="12.75" x14ac:dyDescent="0.2"/>
    <row r="46" s="12" customFormat="1" ht="12.75" x14ac:dyDescent="0.2"/>
    <row r="47" s="12" customFormat="1" ht="12.75" x14ac:dyDescent="0.2"/>
    <row r="48" s="12" customFormat="1" ht="12.75" x14ac:dyDescent="0.2"/>
    <row r="49" s="12" customFormat="1" ht="12.75" x14ac:dyDescent="0.2"/>
    <row r="50" s="12" customFormat="1" ht="12.75" x14ac:dyDescent="0.2"/>
    <row r="51" s="12" customFormat="1" ht="12.75" x14ac:dyDescent="0.2"/>
    <row r="52" s="12" customFormat="1" ht="12.75" x14ac:dyDescent="0.2"/>
    <row r="53" s="12" customFormat="1" ht="12.75" x14ac:dyDescent="0.2"/>
    <row r="54" s="12" customFormat="1" ht="12.75" x14ac:dyDescent="0.2"/>
    <row r="55" s="12" customFormat="1" ht="12.75" x14ac:dyDescent="0.2"/>
    <row r="56" s="12" customFormat="1" ht="12.75" x14ac:dyDescent="0.2"/>
    <row r="57" s="12" customFormat="1" ht="12.75" x14ac:dyDescent="0.2"/>
    <row r="58" s="12" customFormat="1" ht="12.75" x14ac:dyDescent="0.2"/>
    <row r="59" s="12" customFormat="1" ht="12.75" x14ac:dyDescent="0.2"/>
  </sheetData>
  <mergeCells count="26">
    <mergeCell ref="A1:D3"/>
    <mergeCell ref="E1:Q3"/>
    <mergeCell ref="A4:Q4"/>
    <mergeCell ref="A5:Q5"/>
    <mergeCell ref="A6:Q6"/>
    <mergeCell ref="Q9:Q10"/>
    <mergeCell ref="L9:L10"/>
    <mergeCell ref="M9:M10"/>
    <mergeCell ref="N9:N10"/>
    <mergeCell ref="A7:Q7"/>
    <mergeCell ref="A14:O14"/>
    <mergeCell ref="A11:A13"/>
    <mergeCell ref="D11:D13"/>
    <mergeCell ref="A8:L8"/>
    <mergeCell ref="C11:C13"/>
    <mergeCell ref="B11:B13"/>
    <mergeCell ref="C9:C10"/>
    <mergeCell ref="A9:A10"/>
    <mergeCell ref="B9:B10"/>
    <mergeCell ref="D9:D10"/>
    <mergeCell ref="O9:O10"/>
    <mergeCell ref="M8:P8"/>
    <mergeCell ref="E11:E13"/>
    <mergeCell ref="P9:P10"/>
    <mergeCell ref="E9:E10"/>
    <mergeCell ref="F9:K9"/>
  </mergeCells>
  <pageMargins left="0.7" right="0.7" top="0.75" bottom="0.75" header="0.3" footer="0.3"/>
  <pageSetup orientation="portrait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19"/>
  <sheetViews>
    <sheetView showGridLines="0" topLeftCell="A4" zoomScale="70" zoomScaleNormal="70" zoomScalePageLayoutView="80" workbookViewId="0">
      <selection activeCell="M11" sqref="M11:M14"/>
    </sheetView>
  </sheetViews>
  <sheetFormatPr baseColWidth="10" defaultColWidth="10.85546875" defaultRowHeight="12.75" x14ac:dyDescent="0.2"/>
  <cols>
    <col min="1" max="1" width="19.7109375" style="9" customWidth="1"/>
    <col min="2" max="2" width="24.5703125" style="9" customWidth="1"/>
    <col min="3" max="3" width="18.7109375" style="9" customWidth="1"/>
    <col min="4" max="4" width="10.140625" style="9" customWidth="1"/>
    <col min="5" max="5" width="18.85546875" style="9" customWidth="1"/>
    <col min="6" max="6" width="20.28515625" style="9" customWidth="1"/>
    <col min="7" max="7" width="31.85546875" style="9" customWidth="1"/>
    <col min="8" max="8" width="11.42578125" style="9" customWidth="1"/>
    <col min="9" max="9" width="25.42578125" style="9" customWidth="1"/>
    <col min="10" max="10" width="13.42578125" style="9" customWidth="1"/>
    <col min="11" max="11" width="16.85546875" style="9" customWidth="1"/>
    <col min="12" max="12" width="10.28515625" style="98" customWidth="1"/>
    <col min="13" max="13" width="17.85546875" style="14" customWidth="1"/>
    <col min="14" max="14" width="13.140625" style="9" customWidth="1"/>
    <col min="15" max="15" width="15.140625" style="9" customWidth="1"/>
    <col min="16" max="16" width="15" style="9" customWidth="1"/>
    <col min="17" max="17" width="26.140625" style="9" customWidth="1"/>
    <col min="18" max="16384" width="10.85546875" style="9"/>
  </cols>
  <sheetData>
    <row r="1" spans="1:17" ht="13.5" customHeight="1" x14ac:dyDescent="0.2">
      <c r="A1" s="215"/>
      <c r="B1" s="215"/>
      <c r="C1" s="215"/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ht="13.5" customHeight="1" x14ac:dyDescent="0.2">
      <c r="A2" s="215"/>
      <c r="B2" s="215"/>
      <c r="C2" s="215"/>
      <c r="D2" s="215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7" ht="36.75" customHeight="1" x14ac:dyDescent="0.2">
      <c r="A3" s="215"/>
      <c r="B3" s="215"/>
      <c r="C3" s="215"/>
      <c r="D3" s="215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17" x14ac:dyDescent="0.2">
      <c r="A4" s="223" t="s">
        <v>56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x14ac:dyDescent="0.2">
      <c r="A5" s="223" t="s">
        <v>144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ht="15.75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</row>
    <row r="8" spans="1:17" ht="12.75" customHeight="1" x14ac:dyDescent="0.2">
      <c r="A8" s="251" t="s">
        <v>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07" t="s">
        <v>2</v>
      </c>
      <c r="N8" s="208"/>
      <c r="O8" s="208"/>
      <c r="P8" s="209"/>
      <c r="Q8" s="125"/>
    </row>
    <row r="9" spans="1:17" ht="12.7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52" t="s">
        <v>30</v>
      </c>
      <c r="G9" s="252"/>
      <c r="H9" s="252"/>
      <c r="I9" s="252"/>
      <c r="J9" s="252"/>
      <c r="K9" s="252"/>
      <c r="L9" s="210" t="s">
        <v>3</v>
      </c>
      <c r="M9" s="202" t="s">
        <v>176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57" customHeight="1" x14ac:dyDescent="0.2">
      <c r="A10" s="211"/>
      <c r="B10" s="211"/>
      <c r="C10" s="244"/>
      <c r="D10" s="210"/>
      <c r="E10" s="211"/>
      <c r="F10" s="105" t="s">
        <v>32</v>
      </c>
      <c r="G10" s="113" t="s">
        <v>31</v>
      </c>
      <c r="H10" s="113" t="s">
        <v>36</v>
      </c>
      <c r="I10" s="105" t="s">
        <v>24</v>
      </c>
      <c r="J10" s="113" t="s">
        <v>37</v>
      </c>
      <c r="K10" s="113" t="s">
        <v>41</v>
      </c>
      <c r="L10" s="210"/>
      <c r="M10" s="203"/>
      <c r="N10" s="210"/>
      <c r="O10" s="210"/>
      <c r="P10" s="210"/>
      <c r="Q10" s="202"/>
    </row>
    <row r="11" spans="1:17" ht="81" customHeight="1" x14ac:dyDescent="0.2">
      <c r="A11" s="231" t="s">
        <v>79</v>
      </c>
      <c r="B11" s="234" t="str">
        <f>+'Objetivos Estratégicos'!B9</f>
        <v xml:space="preserve">Administrar y optimizar eficientemente los recursos financieros acorde con las expectativas de los asociados. </v>
      </c>
      <c r="C11" s="234" t="s">
        <v>252</v>
      </c>
      <c r="D11" s="237">
        <f>SUM(L11:L14)</f>
        <v>0.04</v>
      </c>
      <c r="E11" s="225" t="s">
        <v>143</v>
      </c>
      <c r="F11" s="106" t="s">
        <v>91</v>
      </c>
      <c r="G11" s="106" t="s">
        <v>92</v>
      </c>
      <c r="H11" s="124" t="s">
        <v>25</v>
      </c>
      <c r="I11" s="106" t="s">
        <v>291</v>
      </c>
      <c r="J11" s="106" t="s">
        <v>23</v>
      </c>
      <c r="K11" s="114">
        <v>0</v>
      </c>
      <c r="L11" s="156">
        <v>0.01</v>
      </c>
      <c r="M11" s="90">
        <v>3822296388</v>
      </c>
      <c r="N11" s="164">
        <f>IF(M11&gt;0,100%,0)</f>
        <v>1</v>
      </c>
      <c r="O11" s="166">
        <f>IF(N11&lt;=100%,N11*L11,L11)</f>
        <v>0.01</v>
      </c>
      <c r="P11" s="164">
        <f>(O11/D19)*100</f>
        <v>0.16666666666666669</v>
      </c>
      <c r="Q11" s="94" t="s">
        <v>315</v>
      </c>
    </row>
    <row r="12" spans="1:17" ht="111" customHeight="1" x14ac:dyDescent="0.2">
      <c r="A12" s="232"/>
      <c r="B12" s="235"/>
      <c r="C12" s="235"/>
      <c r="D12" s="238"/>
      <c r="E12" s="226"/>
      <c r="F12" s="106" t="s">
        <v>59</v>
      </c>
      <c r="G12" s="106" t="s">
        <v>57</v>
      </c>
      <c r="H12" s="124" t="s">
        <v>27</v>
      </c>
      <c r="I12" s="106" t="s">
        <v>246</v>
      </c>
      <c r="J12" s="106" t="s">
        <v>23</v>
      </c>
      <c r="K12" s="89">
        <v>0.9</v>
      </c>
      <c r="L12" s="156">
        <v>0.01</v>
      </c>
      <c r="M12" s="177">
        <v>0.98</v>
      </c>
      <c r="N12" s="164">
        <f>+M12/K12</f>
        <v>1.0888888888888888</v>
      </c>
      <c r="O12" s="166">
        <f>IF(N12&lt;=100%,N12*L12,L12)</f>
        <v>0.01</v>
      </c>
      <c r="P12" s="164">
        <f>(O12/D19)*100</f>
        <v>0.16666666666666669</v>
      </c>
      <c r="Q12" s="94" t="s">
        <v>311</v>
      </c>
    </row>
    <row r="13" spans="1:17" ht="60" customHeight="1" x14ac:dyDescent="0.2">
      <c r="A13" s="232"/>
      <c r="B13" s="235"/>
      <c r="C13" s="235"/>
      <c r="D13" s="238"/>
      <c r="E13" s="226"/>
      <c r="F13" s="106" t="s">
        <v>60</v>
      </c>
      <c r="G13" s="106" t="s">
        <v>58</v>
      </c>
      <c r="H13" s="124" t="s">
        <v>27</v>
      </c>
      <c r="I13" s="106" t="s">
        <v>247</v>
      </c>
      <c r="J13" s="106" t="s">
        <v>23</v>
      </c>
      <c r="K13" s="89">
        <v>0.9</v>
      </c>
      <c r="L13" s="160">
        <v>0.01</v>
      </c>
      <c r="M13" s="128">
        <v>0.75</v>
      </c>
      <c r="N13" s="164">
        <f>+M13/K13</f>
        <v>0.83333333333333326</v>
      </c>
      <c r="O13" s="108">
        <f>IF(N13&lt;=100%,N13*L13,L13)</f>
        <v>8.3333333333333332E-3</v>
      </c>
      <c r="P13" s="40">
        <f>(O13/D19)*100</f>
        <v>0.1388888888888889</v>
      </c>
      <c r="Q13" s="24" t="s">
        <v>314</v>
      </c>
    </row>
    <row r="14" spans="1:17" ht="67.5" customHeight="1" x14ac:dyDescent="0.2">
      <c r="A14" s="232"/>
      <c r="B14" s="236"/>
      <c r="C14" s="236"/>
      <c r="D14" s="239"/>
      <c r="E14" s="240"/>
      <c r="F14" s="106" t="s">
        <v>248</v>
      </c>
      <c r="G14" s="106" t="s">
        <v>250</v>
      </c>
      <c r="H14" s="124" t="s">
        <v>27</v>
      </c>
      <c r="I14" s="106" t="s">
        <v>249</v>
      </c>
      <c r="J14" s="124" t="s">
        <v>23</v>
      </c>
      <c r="K14" s="30" t="s">
        <v>251</v>
      </c>
      <c r="L14" s="160">
        <v>0.01</v>
      </c>
      <c r="M14" s="127">
        <v>1.9300000000000001E-2</v>
      </c>
      <c r="N14" s="164">
        <f>IF(M14&gt;0%,100%,0)</f>
        <v>1</v>
      </c>
      <c r="O14" s="108">
        <f>IF(N14&lt;=100%,N14*L14,L14)</f>
        <v>0.01</v>
      </c>
      <c r="P14" s="40">
        <f>(O14/D19)*100</f>
        <v>0.16666666666666669</v>
      </c>
      <c r="Q14" s="110" t="s">
        <v>313</v>
      </c>
    </row>
    <row r="15" spans="1:17" ht="102" x14ac:dyDescent="0.2">
      <c r="A15" s="153"/>
      <c r="B15" s="154" t="str">
        <f>+'Objetivos Estratégicos'!B8</f>
        <v xml:space="preserve">Realizar alianzas estratégicas con la Alcaldía y sus entes descentralizados para temas de comunicación a través de la Agencia y Central de Medios de Telemedellín. </v>
      </c>
      <c r="C15" s="154" t="s">
        <v>218</v>
      </c>
      <c r="D15" s="157">
        <f>+L15</f>
        <v>0.02</v>
      </c>
      <c r="E15" s="155" t="s">
        <v>143</v>
      </c>
      <c r="F15" s="150" t="s">
        <v>215</v>
      </c>
      <c r="G15" s="150" t="s">
        <v>217</v>
      </c>
      <c r="H15" s="150" t="s">
        <v>26</v>
      </c>
      <c r="I15" s="151" t="s">
        <v>216</v>
      </c>
      <c r="J15" s="150" t="s">
        <v>48</v>
      </c>
      <c r="K15" s="90">
        <v>100000000</v>
      </c>
      <c r="L15" s="108">
        <v>0.02</v>
      </c>
      <c r="M15" s="90">
        <v>162071602</v>
      </c>
      <c r="N15" s="164">
        <f>+M15/K15</f>
        <v>1.6207160199999999</v>
      </c>
      <c r="O15" s="108">
        <f>IF(N15&lt;=100%,N15*L15,L15)</f>
        <v>0.02</v>
      </c>
      <c r="P15" s="40">
        <f>(O15/D19)*100</f>
        <v>0.33333333333333337</v>
      </c>
      <c r="Q15" s="110" t="s">
        <v>312</v>
      </c>
    </row>
    <row r="16" spans="1:17" ht="13.5" customHeight="1" x14ac:dyDescent="0.2">
      <c r="A16" s="250" t="s">
        <v>9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118">
        <f>SUM(P11:P15)</f>
        <v>0.97222222222222232</v>
      </c>
      <c r="Q16" s="126"/>
    </row>
    <row r="17" spans="4:17" x14ac:dyDescent="0.2">
      <c r="M17" s="176"/>
    </row>
    <row r="18" spans="4:17" ht="35.25" customHeight="1" x14ac:dyDescent="0.2">
      <c r="D18" s="15">
        <f>+D11+D15</f>
        <v>0.06</v>
      </c>
      <c r="M18" s="176"/>
      <c r="Q18" s="49" t="s">
        <v>145</v>
      </c>
    </row>
    <row r="19" spans="4:17" x14ac:dyDescent="0.2">
      <c r="D19" s="9">
        <f>+D18*100</f>
        <v>6</v>
      </c>
    </row>
  </sheetData>
  <mergeCells count="26">
    <mergeCell ref="A1:D3"/>
    <mergeCell ref="A4:Q4"/>
    <mergeCell ref="E9:E10"/>
    <mergeCell ref="A5:Q5"/>
    <mergeCell ref="A6:Q6"/>
    <mergeCell ref="A7:Q7"/>
    <mergeCell ref="A8:L8"/>
    <mergeCell ref="A9:A10"/>
    <mergeCell ref="B9:B10"/>
    <mergeCell ref="D9:D10"/>
    <mergeCell ref="F9:K9"/>
    <mergeCell ref="E1:Q3"/>
    <mergeCell ref="Q9:Q10"/>
    <mergeCell ref="P9:P10"/>
    <mergeCell ref="L9:L10"/>
    <mergeCell ref="M9:M10"/>
    <mergeCell ref="N9:N10"/>
    <mergeCell ref="M8:P8"/>
    <mergeCell ref="A16:O16"/>
    <mergeCell ref="A11:A14"/>
    <mergeCell ref="E11:E14"/>
    <mergeCell ref="C9:C10"/>
    <mergeCell ref="C11:C14"/>
    <mergeCell ref="O9:O10"/>
    <mergeCell ref="B11:B14"/>
    <mergeCell ref="D11:D14"/>
  </mergeCells>
  <pageMargins left="0.7" right="0.7" top="0.75" bottom="0.75" header="0.3" footer="0.3"/>
  <pageSetup orientation="portrait" r:id="rId1"/>
  <ignoredErrors>
    <ignoredError sqref="N14" formula="1"/>
    <ignoredError sqref="D1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WQ23"/>
  <sheetViews>
    <sheetView showGridLines="0" topLeftCell="A10" zoomScale="70" zoomScaleNormal="70" zoomScalePageLayoutView="70" workbookViewId="0">
      <selection activeCell="M19" sqref="M19"/>
    </sheetView>
  </sheetViews>
  <sheetFormatPr baseColWidth="10" defaultColWidth="0" defaultRowHeight="12.75" x14ac:dyDescent="0.2"/>
  <cols>
    <col min="1" max="1" width="19.7109375" style="9" customWidth="1"/>
    <col min="2" max="3" width="19.42578125" style="9" customWidth="1"/>
    <col min="4" max="4" width="10.42578125" style="9" customWidth="1"/>
    <col min="5" max="5" width="18.140625" style="9" customWidth="1"/>
    <col min="6" max="6" width="19.5703125" style="98" customWidth="1"/>
    <col min="7" max="7" width="25" style="98" customWidth="1"/>
    <col min="8" max="8" width="12.5703125" style="98" customWidth="1"/>
    <col min="9" max="9" width="25.42578125" style="98" customWidth="1"/>
    <col min="10" max="10" width="14.42578125" style="98" customWidth="1"/>
    <col min="11" max="11" width="13.42578125" style="98" customWidth="1"/>
    <col min="12" max="12" width="11.42578125" style="98" customWidth="1"/>
    <col min="13" max="13" width="17.42578125" style="9" customWidth="1"/>
    <col min="14" max="14" width="13.42578125" style="98" customWidth="1"/>
    <col min="15" max="15" width="16" style="98" customWidth="1"/>
    <col min="16" max="16" width="12.28515625" style="98" customWidth="1"/>
    <col min="17" max="17" width="34.28515625" style="9" customWidth="1"/>
    <col min="18" max="18" width="23.42578125" style="9" customWidth="1"/>
    <col min="19" max="240" width="10.85546875" style="9" hidden="1"/>
    <col min="241" max="241" width="19.7109375" style="9" hidden="1"/>
    <col min="242" max="242" width="19.42578125" style="9" hidden="1"/>
    <col min="243" max="243" width="10.42578125" style="9" hidden="1"/>
    <col min="244" max="244" width="16.42578125" style="9" hidden="1"/>
    <col min="245" max="245" width="27.28515625" style="9" hidden="1"/>
    <col min="246" max="246" width="10.140625" style="9" hidden="1"/>
    <col min="247" max="247" width="18.140625" style="9" hidden="1"/>
    <col min="248" max="248" width="21" style="9" hidden="1"/>
    <col min="249" max="249" width="23.7109375" style="9" hidden="1"/>
    <col min="250" max="250" width="10.7109375" style="9" hidden="1"/>
    <col min="251" max="251" width="25.42578125" style="9" hidden="1"/>
    <col min="252" max="252" width="12.42578125" style="9" hidden="1"/>
    <col min="253" max="253" width="13.42578125" style="9" hidden="1"/>
    <col min="254" max="254" width="10.28515625" style="9" hidden="1"/>
    <col min="255" max="263" width="15.42578125" style="9" hidden="1"/>
    <col min="264" max="264" width="15.85546875" style="9" hidden="1"/>
    <col min="265" max="265" width="13.42578125" style="9" hidden="1"/>
    <col min="266" max="266" width="12.85546875" style="9" hidden="1"/>
    <col min="267" max="267" width="13.42578125" style="9" hidden="1"/>
    <col min="268" max="268" width="16" style="9" hidden="1"/>
    <col min="269" max="269" width="12.28515625" style="9" hidden="1"/>
    <col min="270" max="270" width="17.28515625" style="9" hidden="1"/>
    <col min="271" max="271" width="16.28515625" style="9" hidden="1"/>
    <col min="272" max="272" width="22.5703125" style="9" hidden="1"/>
    <col min="273" max="273" width="21.140625" style="9" hidden="1"/>
    <col min="274" max="274" width="23.42578125" style="9" hidden="1"/>
    <col min="275" max="496" width="10.85546875" style="9" hidden="1"/>
    <col min="497" max="497" width="19.7109375" style="9" hidden="1"/>
    <col min="498" max="498" width="19.42578125" style="9" hidden="1"/>
    <col min="499" max="499" width="10.42578125" style="9" hidden="1"/>
    <col min="500" max="500" width="16.42578125" style="9" hidden="1"/>
    <col min="501" max="501" width="27.28515625" style="9" hidden="1"/>
    <col min="502" max="502" width="10.140625" style="9" hidden="1"/>
    <col min="503" max="503" width="18.140625" style="9" hidden="1"/>
    <col min="504" max="504" width="21" style="9" hidden="1"/>
    <col min="505" max="505" width="23.7109375" style="9" hidden="1"/>
    <col min="506" max="506" width="10.7109375" style="9" hidden="1"/>
    <col min="507" max="507" width="25.42578125" style="9" hidden="1"/>
    <col min="508" max="508" width="12.42578125" style="9" hidden="1"/>
    <col min="509" max="509" width="13.42578125" style="9" hidden="1"/>
    <col min="510" max="510" width="10.28515625" style="9" hidden="1"/>
    <col min="511" max="519" width="15.42578125" style="9" hidden="1"/>
    <col min="520" max="520" width="15.85546875" style="9" hidden="1"/>
    <col min="521" max="521" width="13.42578125" style="9" hidden="1"/>
    <col min="522" max="522" width="12.85546875" style="9" hidden="1"/>
    <col min="523" max="523" width="13.42578125" style="9" hidden="1"/>
    <col min="524" max="524" width="16" style="9" hidden="1"/>
    <col min="525" max="525" width="12.28515625" style="9" hidden="1"/>
    <col min="526" max="526" width="17.28515625" style="9" hidden="1"/>
    <col min="527" max="527" width="16.28515625" style="9" hidden="1"/>
    <col min="528" max="528" width="22.5703125" style="9" hidden="1"/>
    <col min="529" max="529" width="21.140625" style="9" hidden="1"/>
    <col min="530" max="530" width="23.42578125" style="9" hidden="1"/>
    <col min="531" max="752" width="10.85546875" style="9" hidden="1"/>
    <col min="753" max="753" width="19.7109375" style="9" hidden="1"/>
    <col min="754" max="754" width="19.42578125" style="9" hidden="1"/>
    <col min="755" max="755" width="10.42578125" style="9" hidden="1"/>
    <col min="756" max="756" width="16.42578125" style="9" hidden="1"/>
    <col min="757" max="757" width="27.28515625" style="9" hidden="1"/>
    <col min="758" max="758" width="10.140625" style="9" hidden="1"/>
    <col min="759" max="759" width="18.140625" style="9" hidden="1"/>
    <col min="760" max="760" width="21" style="9" hidden="1"/>
    <col min="761" max="761" width="23.7109375" style="9" hidden="1"/>
    <col min="762" max="762" width="10.7109375" style="9" hidden="1"/>
    <col min="763" max="763" width="25.42578125" style="9" hidden="1"/>
    <col min="764" max="764" width="12.42578125" style="9" hidden="1"/>
    <col min="765" max="765" width="13.42578125" style="9" hidden="1"/>
    <col min="766" max="766" width="10.28515625" style="9" hidden="1"/>
    <col min="767" max="775" width="15.42578125" style="9" hidden="1"/>
    <col min="776" max="776" width="15.85546875" style="9" hidden="1"/>
    <col min="777" max="777" width="13.42578125" style="9" hidden="1"/>
    <col min="778" max="778" width="12.85546875" style="9" hidden="1"/>
    <col min="779" max="779" width="13.42578125" style="9" hidden="1"/>
    <col min="780" max="780" width="16" style="9" hidden="1"/>
    <col min="781" max="781" width="12.28515625" style="9" hidden="1"/>
    <col min="782" max="782" width="17.28515625" style="9" hidden="1"/>
    <col min="783" max="783" width="16.28515625" style="9" hidden="1"/>
    <col min="784" max="784" width="22.5703125" style="9" hidden="1"/>
    <col min="785" max="785" width="21.140625" style="9" hidden="1"/>
    <col min="786" max="786" width="23.42578125" style="9" hidden="1"/>
    <col min="787" max="1008" width="10.85546875" style="9" hidden="1"/>
    <col min="1009" max="1009" width="19.7109375" style="9" hidden="1"/>
    <col min="1010" max="1010" width="19.42578125" style="9" hidden="1"/>
    <col min="1011" max="1011" width="10.42578125" style="9" hidden="1"/>
    <col min="1012" max="1012" width="16.42578125" style="9" hidden="1"/>
    <col min="1013" max="1013" width="27.28515625" style="9" hidden="1"/>
    <col min="1014" max="1014" width="10.140625" style="9" hidden="1"/>
    <col min="1015" max="1015" width="18.140625" style="9" hidden="1"/>
    <col min="1016" max="1016" width="21" style="9" hidden="1"/>
    <col min="1017" max="1017" width="23.7109375" style="9" hidden="1"/>
    <col min="1018" max="1018" width="10.7109375" style="9" hidden="1"/>
    <col min="1019" max="1019" width="25.42578125" style="9" hidden="1"/>
    <col min="1020" max="1020" width="12.42578125" style="9" hidden="1"/>
    <col min="1021" max="1021" width="13.42578125" style="9" hidden="1"/>
    <col min="1022" max="1022" width="10.28515625" style="9" hidden="1"/>
    <col min="1023" max="1031" width="15.42578125" style="9" hidden="1"/>
    <col min="1032" max="1032" width="15.85546875" style="9" hidden="1"/>
    <col min="1033" max="1033" width="13.42578125" style="9" hidden="1"/>
    <col min="1034" max="1034" width="12.85546875" style="9" hidden="1"/>
    <col min="1035" max="1035" width="13.42578125" style="9" hidden="1"/>
    <col min="1036" max="1036" width="16" style="9" hidden="1"/>
    <col min="1037" max="1037" width="12.28515625" style="9" hidden="1"/>
    <col min="1038" max="1038" width="17.28515625" style="9" hidden="1"/>
    <col min="1039" max="1039" width="16.28515625" style="9" hidden="1"/>
    <col min="1040" max="1040" width="22.5703125" style="9" hidden="1"/>
    <col min="1041" max="1041" width="21.140625" style="9" hidden="1"/>
    <col min="1042" max="1042" width="23.42578125" style="9" hidden="1"/>
    <col min="1043" max="1264" width="10.85546875" style="9" hidden="1"/>
    <col min="1265" max="1265" width="19.7109375" style="9" hidden="1"/>
    <col min="1266" max="1266" width="19.42578125" style="9" hidden="1"/>
    <col min="1267" max="1267" width="10.42578125" style="9" hidden="1"/>
    <col min="1268" max="1268" width="16.42578125" style="9" hidden="1"/>
    <col min="1269" max="1269" width="27.28515625" style="9" hidden="1"/>
    <col min="1270" max="1270" width="10.140625" style="9" hidden="1"/>
    <col min="1271" max="1271" width="18.140625" style="9" hidden="1"/>
    <col min="1272" max="1272" width="21" style="9" hidden="1"/>
    <col min="1273" max="1273" width="23.7109375" style="9" hidden="1"/>
    <col min="1274" max="1274" width="10.7109375" style="9" hidden="1"/>
    <col min="1275" max="1275" width="25.42578125" style="9" hidden="1"/>
    <col min="1276" max="1276" width="12.42578125" style="9" hidden="1"/>
    <col min="1277" max="1277" width="13.42578125" style="9" hidden="1"/>
    <col min="1278" max="1278" width="10.28515625" style="9" hidden="1"/>
    <col min="1279" max="1287" width="15.42578125" style="9" hidden="1"/>
    <col min="1288" max="1288" width="15.85546875" style="9" hidden="1"/>
    <col min="1289" max="1289" width="13.42578125" style="9" hidden="1"/>
    <col min="1290" max="1290" width="12.85546875" style="9" hidden="1"/>
    <col min="1291" max="1291" width="13.42578125" style="9" hidden="1"/>
    <col min="1292" max="1292" width="16" style="9" hidden="1"/>
    <col min="1293" max="1293" width="12.28515625" style="9" hidden="1"/>
    <col min="1294" max="1294" width="17.28515625" style="9" hidden="1"/>
    <col min="1295" max="1295" width="16.28515625" style="9" hidden="1"/>
    <col min="1296" max="1296" width="22.5703125" style="9" hidden="1"/>
    <col min="1297" max="1297" width="21.140625" style="9" hidden="1"/>
    <col min="1298" max="1298" width="23.42578125" style="9" hidden="1"/>
    <col min="1299" max="1520" width="10.85546875" style="9" hidden="1"/>
    <col min="1521" max="1521" width="19.7109375" style="9" hidden="1"/>
    <col min="1522" max="1522" width="19.42578125" style="9" hidden="1"/>
    <col min="1523" max="1523" width="10.42578125" style="9" hidden="1"/>
    <col min="1524" max="1524" width="16.42578125" style="9" hidden="1"/>
    <col min="1525" max="1525" width="27.28515625" style="9" hidden="1"/>
    <col min="1526" max="1526" width="10.140625" style="9" hidden="1"/>
    <col min="1527" max="1527" width="18.140625" style="9" hidden="1"/>
    <col min="1528" max="1528" width="21" style="9" hidden="1"/>
    <col min="1529" max="1529" width="23.7109375" style="9" hidden="1"/>
    <col min="1530" max="1530" width="10.7109375" style="9" hidden="1"/>
    <col min="1531" max="1531" width="25.42578125" style="9" hidden="1"/>
    <col min="1532" max="1532" width="12.42578125" style="9" hidden="1"/>
    <col min="1533" max="1533" width="13.42578125" style="9" hidden="1"/>
    <col min="1534" max="1534" width="10.28515625" style="9" hidden="1"/>
    <col min="1535" max="1543" width="15.42578125" style="9" hidden="1"/>
    <col min="1544" max="1544" width="15.85546875" style="9" hidden="1"/>
    <col min="1545" max="1545" width="13.42578125" style="9" hidden="1"/>
    <col min="1546" max="1546" width="12.85546875" style="9" hidden="1"/>
    <col min="1547" max="1547" width="13.42578125" style="9" hidden="1"/>
    <col min="1548" max="1548" width="16" style="9" hidden="1"/>
    <col min="1549" max="1549" width="12.28515625" style="9" hidden="1"/>
    <col min="1550" max="1550" width="17.28515625" style="9" hidden="1"/>
    <col min="1551" max="1551" width="16.28515625" style="9" hidden="1"/>
    <col min="1552" max="1552" width="22.5703125" style="9" hidden="1"/>
    <col min="1553" max="1553" width="21.140625" style="9" hidden="1"/>
    <col min="1554" max="1554" width="23.42578125" style="9" hidden="1"/>
    <col min="1555" max="1776" width="10.85546875" style="9" hidden="1"/>
    <col min="1777" max="1777" width="19.7109375" style="9" hidden="1"/>
    <col min="1778" max="1778" width="19.42578125" style="9" hidden="1"/>
    <col min="1779" max="1779" width="10.42578125" style="9" hidden="1"/>
    <col min="1780" max="1780" width="16.42578125" style="9" hidden="1"/>
    <col min="1781" max="1781" width="27.28515625" style="9" hidden="1"/>
    <col min="1782" max="1782" width="10.140625" style="9" hidden="1"/>
    <col min="1783" max="1783" width="18.140625" style="9" hidden="1"/>
    <col min="1784" max="1784" width="21" style="9" hidden="1"/>
    <col min="1785" max="1785" width="23.7109375" style="9" hidden="1"/>
    <col min="1786" max="1786" width="10.7109375" style="9" hidden="1"/>
    <col min="1787" max="1787" width="25.42578125" style="9" hidden="1"/>
    <col min="1788" max="1788" width="12.42578125" style="9" hidden="1"/>
    <col min="1789" max="1789" width="13.42578125" style="9" hidden="1"/>
    <col min="1790" max="1790" width="10.28515625" style="9" hidden="1"/>
    <col min="1791" max="1799" width="15.42578125" style="9" hidden="1"/>
    <col min="1800" max="1800" width="15.85546875" style="9" hidden="1"/>
    <col min="1801" max="1801" width="13.42578125" style="9" hidden="1"/>
    <col min="1802" max="1802" width="12.85546875" style="9" hidden="1"/>
    <col min="1803" max="1803" width="13.42578125" style="9" hidden="1"/>
    <col min="1804" max="1804" width="16" style="9" hidden="1"/>
    <col min="1805" max="1805" width="12.28515625" style="9" hidden="1"/>
    <col min="1806" max="1806" width="17.28515625" style="9" hidden="1"/>
    <col min="1807" max="1807" width="16.28515625" style="9" hidden="1"/>
    <col min="1808" max="1808" width="22.5703125" style="9" hidden="1"/>
    <col min="1809" max="1809" width="21.140625" style="9" hidden="1"/>
    <col min="1810" max="1810" width="23.42578125" style="9" hidden="1"/>
    <col min="1811" max="2032" width="10.85546875" style="9" hidden="1"/>
    <col min="2033" max="2033" width="19.7109375" style="9" hidden="1"/>
    <col min="2034" max="2034" width="19.42578125" style="9" hidden="1"/>
    <col min="2035" max="2035" width="10.42578125" style="9" hidden="1"/>
    <col min="2036" max="2036" width="16.42578125" style="9" hidden="1"/>
    <col min="2037" max="2037" width="27.28515625" style="9" hidden="1"/>
    <col min="2038" max="2038" width="10.140625" style="9" hidden="1"/>
    <col min="2039" max="2039" width="18.140625" style="9" hidden="1"/>
    <col min="2040" max="2040" width="21" style="9" hidden="1"/>
    <col min="2041" max="2041" width="23.7109375" style="9" hidden="1"/>
    <col min="2042" max="2042" width="10.7109375" style="9" hidden="1"/>
    <col min="2043" max="2043" width="25.42578125" style="9" hidden="1"/>
    <col min="2044" max="2044" width="12.42578125" style="9" hidden="1"/>
    <col min="2045" max="2045" width="13.42578125" style="9" hidden="1"/>
    <col min="2046" max="2046" width="10.28515625" style="9" hidden="1"/>
    <col min="2047" max="2055" width="15.42578125" style="9" hidden="1"/>
    <col min="2056" max="2056" width="15.85546875" style="9" hidden="1"/>
    <col min="2057" max="2057" width="13.42578125" style="9" hidden="1"/>
    <col min="2058" max="2058" width="12.85546875" style="9" hidden="1"/>
    <col min="2059" max="2059" width="13.42578125" style="9" hidden="1"/>
    <col min="2060" max="2060" width="16" style="9" hidden="1"/>
    <col min="2061" max="2061" width="12.28515625" style="9" hidden="1"/>
    <col min="2062" max="2062" width="17.28515625" style="9" hidden="1"/>
    <col min="2063" max="2063" width="16.28515625" style="9" hidden="1"/>
    <col min="2064" max="2064" width="22.5703125" style="9" hidden="1"/>
    <col min="2065" max="2065" width="21.140625" style="9" hidden="1"/>
    <col min="2066" max="2066" width="23.42578125" style="9" hidden="1"/>
    <col min="2067" max="2288" width="10.85546875" style="9" hidden="1"/>
    <col min="2289" max="2289" width="19.7109375" style="9" hidden="1"/>
    <col min="2290" max="2290" width="19.42578125" style="9" hidden="1"/>
    <col min="2291" max="2291" width="10.42578125" style="9" hidden="1"/>
    <col min="2292" max="2292" width="16.42578125" style="9" hidden="1"/>
    <col min="2293" max="2293" width="27.28515625" style="9" hidden="1"/>
    <col min="2294" max="2294" width="10.140625" style="9" hidden="1"/>
    <col min="2295" max="2295" width="18.140625" style="9" hidden="1"/>
    <col min="2296" max="2296" width="21" style="9" hidden="1"/>
    <col min="2297" max="2297" width="23.7109375" style="9" hidden="1"/>
    <col min="2298" max="2298" width="10.7109375" style="9" hidden="1"/>
    <col min="2299" max="2299" width="25.42578125" style="9" hidden="1"/>
    <col min="2300" max="2300" width="12.42578125" style="9" hidden="1"/>
    <col min="2301" max="2301" width="13.42578125" style="9" hidden="1"/>
    <col min="2302" max="2302" width="10.28515625" style="9" hidden="1"/>
    <col min="2303" max="2311" width="15.42578125" style="9" hidden="1"/>
    <col min="2312" max="2312" width="15.85546875" style="9" hidden="1"/>
    <col min="2313" max="2313" width="13.42578125" style="9" hidden="1"/>
    <col min="2314" max="2314" width="12.85546875" style="9" hidden="1"/>
    <col min="2315" max="2315" width="13.42578125" style="9" hidden="1"/>
    <col min="2316" max="2316" width="16" style="9" hidden="1"/>
    <col min="2317" max="2317" width="12.28515625" style="9" hidden="1"/>
    <col min="2318" max="2318" width="17.28515625" style="9" hidden="1"/>
    <col min="2319" max="2319" width="16.28515625" style="9" hidden="1"/>
    <col min="2320" max="2320" width="22.5703125" style="9" hidden="1"/>
    <col min="2321" max="2321" width="21.140625" style="9" hidden="1"/>
    <col min="2322" max="2322" width="23.42578125" style="9" hidden="1"/>
    <col min="2323" max="2544" width="10.85546875" style="9" hidden="1"/>
    <col min="2545" max="2545" width="19.7109375" style="9" hidden="1"/>
    <col min="2546" max="2546" width="19.42578125" style="9" hidden="1"/>
    <col min="2547" max="2547" width="10.42578125" style="9" hidden="1"/>
    <col min="2548" max="2548" width="16.42578125" style="9" hidden="1"/>
    <col min="2549" max="2549" width="27.28515625" style="9" hidden="1"/>
    <col min="2550" max="2550" width="10.140625" style="9" hidden="1"/>
    <col min="2551" max="2551" width="18.140625" style="9" hidden="1"/>
    <col min="2552" max="2552" width="21" style="9" hidden="1"/>
    <col min="2553" max="2553" width="23.7109375" style="9" hidden="1"/>
    <col min="2554" max="2554" width="10.7109375" style="9" hidden="1"/>
    <col min="2555" max="2555" width="25.42578125" style="9" hidden="1"/>
    <col min="2556" max="2556" width="12.42578125" style="9" hidden="1"/>
    <col min="2557" max="2557" width="13.42578125" style="9" hidden="1"/>
    <col min="2558" max="2558" width="10.28515625" style="9" hidden="1"/>
    <col min="2559" max="2567" width="15.42578125" style="9" hidden="1"/>
    <col min="2568" max="2568" width="15.85546875" style="9" hidden="1"/>
    <col min="2569" max="2569" width="13.42578125" style="9" hidden="1"/>
    <col min="2570" max="2570" width="12.85546875" style="9" hidden="1"/>
    <col min="2571" max="2571" width="13.42578125" style="9" hidden="1"/>
    <col min="2572" max="2572" width="16" style="9" hidden="1"/>
    <col min="2573" max="2573" width="12.28515625" style="9" hidden="1"/>
    <col min="2574" max="2574" width="17.28515625" style="9" hidden="1"/>
    <col min="2575" max="2575" width="16.28515625" style="9" hidden="1"/>
    <col min="2576" max="2576" width="22.5703125" style="9" hidden="1"/>
    <col min="2577" max="2577" width="21.140625" style="9" hidden="1"/>
    <col min="2578" max="2578" width="23.42578125" style="9" hidden="1"/>
    <col min="2579" max="2800" width="10.85546875" style="9" hidden="1"/>
    <col min="2801" max="2801" width="19.7109375" style="9" hidden="1"/>
    <col min="2802" max="2802" width="19.42578125" style="9" hidden="1"/>
    <col min="2803" max="2803" width="10.42578125" style="9" hidden="1"/>
    <col min="2804" max="2804" width="16.42578125" style="9" hidden="1"/>
    <col min="2805" max="2805" width="27.28515625" style="9" hidden="1"/>
    <col min="2806" max="2806" width="10.140625" style="9" hidden="1"/>
    <col min="2807" max="2807" width="18.140625" style="9" hidden="1"/>
    <col min="2808" max="2808" width="21" style="9" hidden="1"/>
    <col min="2809" max="2809" width="23.7109375" style="9" hidden="1"/>
    <col min="2810" max="2810" width="10.7109375" style="9" hidden="1"/>
    <col min="2811" max="2811" width="25.42578125" style="9" hidden="1"/>
    <col min="2812" max="2812" width="12.42578125" style="9" hidden="1"/>
    <col min="2813" max="2813" width="13.42578125" style="9" hidden="1"/>
    <col min="2814" max="2814" width="10.28515625" style="9" hidden="1"/>
    <col min="2815" max="2823" width="15.42578125" style="9" hidden="1"/>
    <col min="2824" max="2824" width="15.85546875" style="9" hidden="1"/>
    <col min="2825" max="2825" width="13.42578125" style="9" hidden="1"/>
    <col min="2826" max="2826" width="12.85546875" style="9" hidden="1"/>
    <col min="2827" max="2827" width="13.42578125" style="9" hidden="1"/>
    <col min="2828" max="2828" width="16" style="9" hidden="1"/>
    <col min="2829" max="2829" width="12.28515625" style="9" hidden="1"/>
    <col min="2830" max="2830" width="17.28515625" style="9" hidden="1"/>
    <col min="2831" max="2831" width="16.28515625" style="9" hidden="1"/>
    <col min="2832" max="2832" width="22.5703125" style="9" hidden="1"/>
    <col min="2833" max="2833" width="21.140625" style="9" hidden="1"/>
    <col min="2834" max="2834" width="23.42578125" style="9" hidden="1"/>
    <col min="2835" max="3056" width="10.85546875" style="9" hidden="1"/>
    <col min="3057" max="3057" width="19.7109375" style="9" hidden="1"/>
    <col min="3058" max="3058" width="19.42578125" style="9" hidden="1"/>
    <col min="3059" max="3059" width="10.42578125" style="9" hidden="1"/>
    <col min="3060" max="3060" width="16.42578125" style="9" hidden="1"/>
    <col min="3061" max="3061" width="27.28515625" style="9" hidden="1"/>
    <col min="3062" max="3062" width="10.140625" style="9" hidden="1"/>
    <col min="3063" max="3063" width="18.140625" style="9" hidden="1"/>
    <col min="3064" max="3064" width="21" style="9" hidden="1"/>
    <col min="3065" max="3065" width="23.7109375" style="9" hidden="1"/>
    <col min="3066" max="3066" width="10.7109375" style="9" hidden="1"/>
    <col min="3067" max="3067" width="25.42578125" style="9" hidden="1"/>
    <col min="3068" max="3068" width="12.42578125" style="9" hidden="1"/>
    <col min="3069" max="3069" width="13.42578125" style="9" hidden="1"/>
    <col min="3070" max="3070" width="10.28515625" style="9" hidden="1"/>
    <col min="3071" max="3079" width="15.42578125" style="9" hidden="1"/>
    <col min="3080" max="3080" width="15.85546875" style="9" hidden="1"/>
    <col min="3081" max="3081" width="13.42578125" style="9" hidden="1"/>
    <col min="3082" max="3082" width="12.85546875" style="9" hidden="1"/>
    <col min="3083" max="3083" width="13.42578125" style="9" hidden="1"/>
    <col min="3084" max="3084" width="16" style="9" hidden="1"/>
    <col min="3085" max="3085" width="12.28515625" style="9" hidden="1"/>
    <col min="3086" max="3086" width="17.28515625" style="9" hidden="1"/>
    <col min="3087" max="3087" width="16.28515625" style="9" hidden="1"/>
    <col min="3088" max="3088" width="22.5703125" style="9" hidden="1"/>
    <col min="3089" max="3089" width="21.140625" style="9" hidden="1"/>
    <col min="3090" max="3090" width="23.42578125" style="9" hidden="1"/>
    <col min="3091" max="3312" width="10.85546875" style="9" hidden="1"/>
    <col min="3313" max="3313" width="19.7109375" style="9" hidden="1"/>
    <col min="3314" max="3314" width="19.42578125" style="9" hidden="1"/>
    <col min="3315" max="3315" width="10.42578125" style="9" hidden="1"/>
    <col min="3316" max="3316" width="16.42578125" style="9" hidden="1"/>
    <col min="3317" max="3317" width="27.28515625" style="9" hidden="1"/>
    <col min="3318" max="3318" width="10.140625" style="9" hidden="1"/>
    <col min="3319" max="3319" width="18.140625" style="9" hidden="1"/>
    <col min="3320" max="3320" width="21" style="9" hidden="1"/>
    <col min="3321" max="3321" width="23.7109375" style="9" hidden="1"/>
    <col min="3322" max="3322" width="10.7109375" style="9" hidden="1"/>
    <col min="3323" max="3323" width="25.42578125" style="9" hidden="1"/>
    <col min="3324" max="3324" width="12.42578125" style="9" hidden="1"/>
    <col min="3325" max="3325" width="13.42578125" style="9" hidden="1"/>
    <col min="3326" max="3326" width="10.28515625" style="9" hidden="1"/>
    <col min="3327" max="3335" width="15.42578125" style="9" hidden="1"/>
    <col min="3336" max="3336" width="15.85546875" style="9" hidden="1"/>
    <col min="3337" max="3337" width="13.42578125" style="9" hidden="1"/>
    <col min="3338" max="3338" width="12.85546875" style="9" hidden="1"/>
    <col min="3339" max="3339" width="13.42578125" style="9" hidden="1"/>
    <col min="3340" max="3340" width="16" style="9" hidden="1"/>
    <col min="3341" max="3341" width="12.28515625" style="9" hidden="1"/>
    <col min="3342" max="3342" width="17.28515625" style="9" hidden="1"/>
    <col min="3343" max="3343" width="16.28515625" style="9" hidden="1"/>
    <col min="3344" max="3344" width="22.5703125" style="9" hidden="1"/>
    <col min="3345" max="3345" width="21.140625" style="9" hidden="1"/>
    <col min="3346" max="3346" width="23.42578125" style="9" hidden="1"/>
    <col min="3347" max="3568" width="10.85546875" style="9" hidden="1"/>
    <col min="3569" max="3569" width="19.7109375" style="9" hidden="1"/>
    <col min="3570" max="3570" width="19.42578125" style="9" hidden="1"/>
    <col min="3571" max="3571" width="10.42578125" style="9" hidden="1"/>
    <col min="3572" max="3572" width="16.42578125" style="9" hidden="1"/>
    <col min="3573" max="3573" width="27.28515625" style="9" hidden="1"/>
    <col min="3574" max="3574" width="10.140625" style="9" hidden="1"/>
    <col min="3575" max="3575" width="18.140625" style="9" hidden="1"/>
    <col min="3576" max="3576" width="21" style="9" hidden="1"/>
    <col min="3577" max="3577" width="23.7109375" style="9" hidden="1"/>
    <col min="3578" max="3578" width="10.7109375" style="9" hidden="1"/>
    <col min="3579" max="3579" width="25.42578125" style="9" hidden="1"/>
    <col min="3580" max="3580" width="12.42578125" style="9" hidden="1"/>
    <col min="3581" max="3581" width="13.42578125" style="9" hidden="1"/>
    <col min="3582" max="3582" width="10.28515625" style="9" hidden="1"/>
    <col min="3583" max="3591" width="15.42578125" style="9" hidden="1"/>
    <col min="3592" max="3592" width="15.85546875" style="9" hidden="1"/>
    <col min="3593" max="3593" width="13.42578125" style="9" hidden="1"/>
    <col min="3594" max="3594" width="12.85546875" style="9" hidden="1"/>
    <col min="3595" max="3595" width="13.42578125" style="9" hidden="1"/>
    <col min="3596" max="3596" width="16" style="9" hidden="1"/>
    <col min="3597" max="3597" width="12.28515625" style="9" hidden="1"/>
    <col min="3598" max="3598" width="17.28515625" style="9" hidden="1"/>
    <col min="3599" max="3599" width="16.28515625" style="9" hidden="1"/>
    <col min="3600" max="3600" width="22.5703125" style="9" hidden="1"/>
    <col min="3601" max="3601" width="21.140625" style="9" hidden="1"/>
    <col min="3602" max="3602" width="23.42578125" style="9" hidden="1"/>
    <col min="3603" max="3824" width="10.85546875" style="9" hidden="1"/>
    <col min="3825" max="3825" width="19.7109375" style="9" hidden="1"/>
    <col min="3826" max="3826" width="19.42578125" style="9" hidden="1"/>
    <col min="3827" max="3827" width="10.42578125" style="9" hidden="1"/>
    <col min="3828" max="3828" width="16.42578125" style="9" hidden="1"/>
    <col min="3829" max="3829" width="27.28515625" style="9" hidden="1"/>
    <col min="3830" max="3830" width="10.140625" style="9" hidden="1"/>
    <col min="3831" max="3831" width="18.140625" style="9" hidden="1"/>
    <col min="3832" max="3832" width="21" style="9" hidden="1"/>
    <col min="3833" max="3833" width="23.7109375" style="9" hidden="1"/>
    <col min="3834" max="3834" width="10.7109375" style="9" hidden="1"/>
    <col min="3835" max="3835" width="25.42578125" style="9" hidden="1"/>
    <col min="3836" max="3836" width="12.42578125" style="9" hidden="1"/>
    <col min="3837" max="3837" width="13.42578125" style="9" hidden="1"/>
    <col min="3838" max="3838" width="10.28515625" style="9" hidden="1"/>
    <col min="3839" max="3847" width="15.42578125" style="9" hidden="1"/>
    <col min="3848" max="3848" width="15.85546875" style="9" hidden="1"/>
    <col min="3849" max="3849" width="13.42578125" style="9" hidden="1"/>
    <col min="3850" max="3850" width="12.85546875" style="9" hidden="1"/>
    <col min="3851" max="3851" width="13.42578125" style="9" hidden="1"/>
    <col min="3852" max="3852" width="16" style="9" hidden="1"/>
    <col min="3853" max="3853" width="12.28515625" style="9" hidden="1"/>
    <col min="3854" max="3854" width="17.28515625" style="9" hidden="1"/>
    <col min="3855" max="3855" width="16.28515625" style="9" hidden="1"/>
    <col min="3856" max="3856" width="22.5703125" style="9" hidden="1"/>
    <col min="3857" max="3857" width="21.140625" style="9" hidden="1"/>
    <col min="3858" max="3858" width="23.42578125" style="9" hidden="1"/>
    <col min="3859" max="4080" width="10.85546875" style="9" hidden="1"/>
    <col min="4081" max="4081" width="19.7109375" style="9" hidden="1"/>
    <col min="4082" max="4082" width="19.42578125" style="9" hidden="1"/>
    <col min="4083" max="4083" width="10.42578125" style="9" hidden="1"/>
    <col min="4084" max="4084" width="16.42578125" style="9" hidden="1"/>
    <col min="4085" max="4085" width="27.28515625" style="9" hidden="1"/>
    <col min="4086" max="4086" width="10.140625" style="9" hidden="1"/>
    <col min="4087" max="4087" width="18.140625" style="9" hidden="1"/>
    <col min="4088" max="4088" width="21" style="9" hidden="1"/>
    <col min="4089" max="4089" width="23.7109375" style="9" hidden="1"/>
    <col min="4090" max="4090" width="10.7109375" style="9" hidden="1"/>
    <col min="4091" max="4091" width="25.42578125" style="9" hidden="1"/>
    <col min="4092" max="4092" width="12.42578125" style="9" hidden="1"/>
    <col min="4093" max="4093" width="13.42578125" style="9" hidden="1"/>
    <col min="4094" max="4094" width="10.28515625" style="9" hidden="1"/>
    <col min="4095" max="4103" width="15.42578125" style="9" hidden="1"/>
    <col min="4104" max="4104" width="15.85546875" style="9" hidden="1"/>
    <col min="4105" max="4105" width="13.42578125" style="9" hidden="1"/>
    <col min="4106" max="4106" width="12.85546875" style="9" hidden="1"/>
    <col min="4107" max="4107" width="13.42578125" style="9" hidden="1"/>
    <col min="4108" max="4108" width="16" style="9" hidden="1"/>
    <col min="4109" max="4109" width="12.28515625" style="9" hidden="1"/>
    <col min="4110" max="4110" width="17.28515625" style="9" hidden="1"/>
    <col min="4111" max="4111" width="16.28515625" style="9" hidden="1"/>
    <col min="4112" max="4112" width="22.5703125" style="9" hidden="1"/>
    <col min="4113" max="4113" width="21.140625" style="9" hidden="1"/>
    <col min="4114" max="4114" width="23.42578125" style="9" hidden="1"/>
    <col min="4115" max="4336" width="10.85546875" style="9" hidden="1"/>
    <col min="4337" max="4337" width="19.7109375" style="9" hidden="1"/>
    <col min="4338" max="4338" width="19.42578125" style="9" hidden="1"/>
    <col min="4339" max="4339" width="10.42578125" style="9" hidden="1"/>
    <col min="4340" max="4340" width="16.42578125" style="9" hidden="1"/>
    <col min="4341" max="4341" width="27.28515625" style="9" hidden="1"/>
    <col min="4342" max="4342" width="10.140625" style="9" hidden="1"/>
    <col min="4343" max="4343" width="18.140625" style="9" hidden="1"/>
    <col min="4344" max="4344" width="21" style="9" hidden="1"/>
    <col min="4345" max="4345" width="23.7109375" style="9" hidden="1"/>
    <col min="4346" max="4346" width="10.7109375" style="9" hidden="1"/>
    <col min="4347" max="4347" width="25.42578125" style="9" hidden="1"/>
    <col min="4348" max="4348" width="12.42578125" style="9" hidden="1"/>
    <col min="4349" max="4349" width="13.42578125" style="9" hidden="1"/>
    <col min="4350" max="4350" width="10.28515625" style="9" hidden="1"/>
    <col min="4351" max="4359" width="15.42578125" style="9" hidden="1"/>
    <col min="4360" max="4360" width="15.85546875" style="9" hidden="1"/>
    <col min="4361" max="4361" width="13.42578125" style="9" hidden="1"/>
    <col min="4362" max="4362" width="12.85546875" style="9" hidden="1"/>
    <col min="4363" max="4363" width="13.42578125" style="9" hidden="1"/>
    <col min="4364" max="4364" width="16" style="9" hidden="1"/>
    <col min="4365" max="4365" width="12.28515625" style="9" hidden="1"/>
    <col min="4366" max="4366" width="17.28515625" style="9" hidden="1"/>
    <col min="4367" max="4367" width="16.28515625" style="9" hidden="1"/>
    <col min="4368" max="4368" width="22.5703125" style="9" hidden="1"/>
    <col min="4369" max="4369" width="21.140625" style="9" hidden="1"/>
    <col min="4370" max="4370" width="23.42578125" style="9" hidden="1"/>
    <col min="4371" max="4592" width="10.85546875" style="9" hidden="1"/>
    <col min="4593" max="4593" width="19.7109375" style="9" hidden="1"/>
    <col min="4594" max="4594" width="19.42578125" style="9" hidden="1"/>
    <col min="4595" max="4595" width="10.42578125" style="9" hidden="1"/>
    <col min="4596" max="4596" width="16.42578125" style="9" hidden="1"/>
    <col min="4597" max="4597" width="27.28515625" style="9" hidden="1"/>
    <col min="4598" max="4598" width="10.140625" style="9" hidden="1"/>
    <col min="4599" max="4599" width="18.140625" style="9" hidden="1"/>
    <col min="4600" max="4600" width="21" style="9" hidden="1"/>
    <col min="4601" max="4601" width="23.7109375" style="9" hidden="1"/>
    <col min="4602" max="4602" width="10.7109375" style="9" hidden="1"/>
    <col min="4603" max="4603" width="25.42578125" style="9" hidden="1"/>
    <col min="4604" max="4604" width="12.42578125" style="9" hidden="1"/>
    <col min="4605" max="4605" width="13.42578125" style="9" hidden="1"/>
    <col min="4606" max="4606" width="10.28515625" style="9" hidden="1"/>
    <col min="4607" max="4615" width="15.42578125" style="9" hidden="1"/>
    <col min="4616" max="4616" width="15.85546875" style="9" hidden="1"/>
    <col min="4617" max="4617" width="13.42578125" style="9" hidden="1"/>
    <col min="4618" max="4618" width="12.85546875" style="9" hidden="1"/>
    <col min="4619" max="4619" width="13.42578125" style="9" hidden="1"/>
    <col min="4620" max="4620" width="16" style="9" hidden="1"/>
    <col min="4621" max="4621" width="12.28515625" style="9" hidden="1"/>
    <col min="4622" max="4622" width="17.28515625" style="9" hidden="1"/>
    <col min="4623" max="4623" width="16.28515625" style="9" hidden="1"/>
    <col min="4624" max="4624" width="22.5703125" style="9" hidden="1"/>
    <col min="4625" max="4625" width="21.140625" style="9" hidden="1"/>
    <col min="4626" max="4626" width="23.42578125" style="9" hidden="1"/>
    <col min="4627" max="4848" width="10.85546875" style="9" hidden="1"/>
    <col min="4849" max="4849" width="19.7109375" style="9" hidden="1"/>
    <col min="4850" max="4850" width="19.42578125" style="9" hidden="1"/>
    <col min="4851" max="4851" width="10.42578125" style="9" hidden="1"/>
    <col min="4852" max="4852" width="16.42578125" style="9" hidden="1"/>
    <col min="4853" max="4853" width="27.28515625" style="9" hidden="1"/>
    <col min="4854" max="4854" width="10.140625" style="9" hidden="1"/>
    <col min="4855" max="4855" width="18.140625" style="9" hidden="1"/>
    <col min="4856" max="4856" width="21" style="9" hidden="1"/>
    <col min="4857" max="4857" width="23.7109375" style="9" hidden="1"/>
    <col min="4858" max="4858" width="10.7109375" style="9" hidden="1"/>
    <col min="4859" max="4859" width="25.42578125" style="9" hidden="1"/>
    <col min="4860" max="4860" width="12.42578125" style="9" hidden="1"/>
    <col min="4861" max="4861" width="13.42578125" style="9" hidden="1"/>
    <col min="4862" max="4862" width="10.28515625" style="9" hidden="1"/>
    <col min="4863" max="4871" width="15.42578125" style="9" hidden="1"/>
    <col min="4872" max="4872" width="15.85546875" style="9" hidden="1"/>
    <col min="4873" max="4873" width="13.42578125" style="9" hidden="1"/>
    <col min="4874" max="4874" width="12.85546875" style="9" hidden="1"/>
    <col min="4875" max="4875" width="13.42578125" style="9" hidden="1"/>
    <col min="4876" max="4876" width="16" style="9" hidden="1"/>
    <col min="4877" max="4877" width="12.28515625" style="9" hidden="1"/>
    <col min="4878" max="4878" width="17.28515625" style="9" hidden="1"/>
    <col min="4879" max="4879" width="16.28515625" style="9" hidden="1"/>
    <col min="4880" max="4880" width="22.5703125" style="9" hidden="1"/>
    <col min="4881" max="4881" width="21.140625" style="9" hidden="1"/>
    <col min="4882" max="4882" width="23.42578125" style="9" hidden="1"/>
    <col min="4883" max="5104" width="10.85546875" style="9" hidden="1"/>
    <col min="5105" max="5105" width="19.7109375" style="9" hidden="1"/>
    <col min="5106" max="5106" width="19.42578125" style="9" hidden="1"/>
    <col min="5107" max="5107" width="10.42578125" style="9" hidden="1"/>
    <col min="5108" max="5108" width="16.42578125" style="9" hidden="1"/>
    <col min="5109" max="5109" width="27.28515625" style="9" hidden="1"/>
    <col min="5110" max="5110" width="10.140625" style="9" hidden="1"/>
    <col min="5111" max="5111" width="18.140625" style="9" hidden="1"/>
    <col min="5112" max="5112" width="21" style="9" hidden="1"/>
    <col min="5113" max="5113" width="23.7109375" style="9" hidden="1"/>
    <col min="5114" max="5114" width="10.7109375" style="9" hidden="1"/>
    <col min="5115" max="5115" width="25.42578125" style="9" hidden="1"/>
    <col min="5116" max="5116" width="12.42578125" style="9" hidden="1"/>
    <col min="5117" max="5117" width="13.42578125" style="9" hidden="1"/>
    <col min="5118" max="5118" width="10.28515625" style="9" hidden="1"/>
    <col min="5119" max="5127" width="15.42578125" style="9" hidden="1"/>
    <col min="5128" max="5128" width="15.85546875" style="9" hidden="1"/>
    <col min="5129" max="5129" width="13.42578125" style="9" hidden="1"/>
    <col min="5130" max="5130" width="12.85546875" style="9" hidden="1"/>
    <col min="5131" max="5131" width="13.42578125" style="9" hidden="1"/>
    <col min="5132" max="5132" width="16" style="9" hidden="1"/>
    <col min="5133" max="5133" width="12.28515625" style="9" hidden="1"/>
    <col min="5134" max="5134" width="17.28515625" style="9" hidden="1"/>
    <col min="5135" max="5135" width="16.28515625" style="9" hidden="1"/>
    <col min="5136" max="5136" width="22.5703125" style="9" hidden="1"/>
    <col min="5137" max="5137" width="21.140625" style="9" hidden="1"/>
    <col min="5138" max="5138" width="23.42578125" style="9" hidden="1"/>
    <col min="5139" max="5360" width="10.85546875" style="9" hidden="1"/>
    <col min="5361" max="5361" width="19.7109375" style="9" hidden="1"/>
    <col min="5362" max="5362" width="19.42578125" style="9" hidden="1"/>
    <col min="5363" max="5363" width="10.42578125" style="9" hidden="1"/>
    <col min="5364" max="5364" width="16.42578125" style="9" hidden="1"/>
    <col min="5365" max="5365" width="27.28515625" style="9" hidden="1"/>
    <col min="5366" max="5366" width="10.140625" style="9" hidden="1"/>
    <col min="5367" max="5367" width="18.140625" style="9" hidden="1"/>
    <col min="5368" max="5368" width="21" style="9" hidden="1"/>
    <col min="5369" max="5369" width="23.7109375" style="9" hidden="1"/>
    <col min="5370" max="5370" width="10.7109375" style="9" hidden="1"/>
    <col min="5371" max="5371" width="25.42578125" style="9" hidden="1"/>
    <col min="5372" max="5372" width="12.42578125" style="9" hidden="1"/>
    <col min="5373" max="5373" width="13.42578125" style="9" hidden="1"/>
    <col min="5374" max="5374" width="10.28515625" style="9" hidden="1"/>
    <col min="5375" max="5383" width="15.42578125" style="9" hidden="1"/>
    <col min="5384" max="5384" width="15.85546875" style="9" hidden="1"/>
    <col min="5385" max="5385" width="13.42578125" style="9" hidden="1"/>
    <col min="5386" max="5386" width="12.85546875" style="9" hidden="1"/>
    <col min="5387" max="5387" width="13.42578125" style="9" hidden="1"/>
    <col min="5388" max="5388" width="16" style="9" hidden="1"/>
    <col min="5389" max="5389" width="12.28515625" style="9" hidden="1"/>
    <col min="5390" max="5390" width="17.28515625" style="9" hidden="1"/>
    <col min="5391" max="5391" width="16.28515625" style="9" hidden="1"/>
    <col min="5392" max="5392" width="22.5703125" style="9" hidden="1"/>
    <col min="5393" max="5393" width="21.140625" style="9" hidden="1"/>
    <col min="5394" max="5394" width="23.42578125" style="9" hidden="1"/>
    <col min="5395" max="5616" width="10.85546875" style="9" hidden="1"/>
    <col min="5617" max="5617" width="19.7109375" style="9" hidden="1"/>
    <col min="5618" max="5618" width="19.42578125" style="9" hidden="1"/>
    <col min="5619" max="5619" width="10.42578125" style="9" hidden="1"/>
    <col min="5620" max="5620" width="16.42578125" style="9" hidden="1"/>
    <col min="5621" max="5621" width="27.28515625" style="9" hidden="1"/>
    <col min="5622" max="5622" width="10.140625" style="9" hidden="1"/>
    <col min="5623" max="5623" width="18.140625" style="9" hidden="1"/>
    <col min="5624" max="5624" width="21" style="9" hidden="1"/>
    <col min="5625" max="5625" width="23.7109375" style="9" hidden="1"/>
    <col min="5626" max="5626" width="10.7109375" style="9" hidden="1"/>
    <col min="5627" max="5627" width="25.42578125" style="9" hidden="1"/>
    <col min="5628" max="5628" width="12.42578125" style="9" hidden="1"/>
    <col min="5629" max="5629" width="13.42578125" style="9" hidden="1"/>
    <col min="5630" max="5630" width="10.28515625" style="9" hidden="1"/>
    <col min="5631" max="5639" width="15.42578125" style="9" hidden="1"/>
    <col min="5640" max="5640" width="15.85546875" style="9" hidden="1"/>
    <col min="5641" max="5641" width="13.42578125" style="9" hidden="1"/>
    <col min="5642" max="5642" width="12.85546875" style="9" hidden="1"/>
    <col min="5643" max="5643" width="13.42578125" style="9" hidden="1"/>
    <col min="5644" max="5644" width="16" style="9" hidden="1"/>
    <col min="5645" max="5645" width="12.28515625" style="9" hidden="1"/>
    <col min="5646" max="5646" width="17.28515625" style="9" hidden="1"/>
    <col min="5647" max="5647" width="16.28515625" style="9" hidden="1"/>
    <col min="5648" max="5648" width="22.5703125" style="9" hidden="1"/>
    <col min="5649" max="5649" width="21.140625" style="9" hidden="1"/>
    <col min="5650" max="5650" width="23.42578125" style="9" hidden="1"/>
    <col min="5651" max="5872" width="10.85546875" style="9" hidden="1"/>
    <col min="5873" max="5873" width="19.7109375" style="9" hidden="1"/>
    <col min="5874" max="5874" width="19.42578125" style="9" hidden="1"/>
    <col min="5875" max="5875" width="10.42578125" style="9" hidden="1"/>
    <col min="5876" max="5876" width="16.42578125" style="9" hidden="1"/>
    <col min="5877" max="5877" width="27.28515625" style="9" hidden="1"/>
    <col min="5878" max="5878" width="10.140625" style="9" hidden="1"/>
    <col min="5879" max="5879" width="18.140625" style="9" hidden="1"/>
    <col min="5880" max="5880" width="21" style="9" hidden="1"/>
    <col min="5881" max="5881" width="23.7109375" style="9" hidden="1"/>
    <col min="5882" max="5882" width="10.7109375" style="9" hidden="1"/>
    <col min="5883" max="5883" width="25.42578125" style="9" hidden="1"/>
    <col min="5884" max="5884" width="12.42578125" style="9" hidden="1"/>
    <col min="5885" max="5885" width="13.42578125" style="9" hidden="1"/>
    <col min="5886" max="5886" width="10.28515625" style="9" hidden="1"/>
    <col min="5887" max="5895" width="15.42578125" style="9" hidden="1"/>
    <col min="5896" max="5896" width="15.85546875" style="9" hidden="1"/>
    <col min="5897" max="5897" width="13.42578125" style="9" hidden="1"/>
    <col min="5898" max="5898" width="12.85546875" style="9" hidden="1"/>
    <col min="5899" max="5899" width="13.42578125" style="9" hidden="1"/>
    <col min="5900" max="5900" width="16" style="9" hidden="1"/>
    <col min="5901" max="5901" width="12.28515625" style="9" hidden="1"/>
    <col min="5902" max="5902" width="17.28515625" style="9" hidden="1"/>
    <col min="5903" max="5903" width="16.28515625" style="9" hidden="1"/>
    <col min="5904" max="5904" width="22.5703125" style="9" hidden="1"/>
    <col min="5905" max="5905" width="21.140625" style="9" hidden="1"/>
    <col min="5906" max="5906" width="23.42578125" style="9" hidden="1"/>
    <col min="5907" max="6128" width="10.85546875" style="9" hidden="1"/>
    <col min="6129" max="6129" width="19.7109375" style="9" hidden="1"/>
    <col min="6130" max="6130" width="19.42578125" style="9" hidden="1"/>
    <col min="6131" max="6131" width="10.42578125" style="9" hidden="1"/>
    <col min="6132" max="6132" width="16.42578125" style="9" hidden="1"/>
    <col min="6133" max="6133" width="27.28515625" style="9" hidden="1"/>
    <col min="6134" max="6134" width="10.140625" style="9" hidden="1"/>
    <col min="6135" max="6135" width="18.140625" style="9" hidden="1"/>
    <col min="6136" max="6136" width="21" style="9" hidden="1"/>
    <col min="6137" max="6137" width="23.7109375" style="9" hidden="1"/>
    <col min="6138" max="6138" width="10.7109375" style="9" hidden="1"/>
    <col min="6139" max="6139" width="25.42578125" style="9" hidden="1"/>
    <col min="6140" max="6140" width="12.42578125" style="9" hidden="1"/>
    <col min="6141" max="6141" width="13.42578125" style="9" hidden="1"/>
    <col min="6142" max="6142" width="10.28515625" style="9" hidden="1"/>
    <col min="6143" max="6151" width="15.42578125" style="9" hidden="1"/>
    <col min="6152" max="6152" width="15.85546875" style="9" hidden="1"/>
    <col min="6153" max="6153" width="13.42578125" style="9" hidden="1"/>
    <col min="6154" max="6154" width="12.85546875" style="9" hidden="1"/>
    <col min="6155" max="6155" width="13.42578125" style="9" hidden="1"/>
    <col min="6156" max="6156" width="16" style="9" hidden="1"/>
    <col min="6157" max="6157" width="12.28515625" style="9" hidden="1"/>
    <col min="6158" max="6158" width="17.28515625" style="9" hidden="1"/>
    <col min="6159" max="6159" width="16.28515625" style="9" hidden="1"/>
    <col min="6160" max="6160" width="22.5703125" style="9" hidden="1"/>
    <col min="6161" max="6161" width="21.140625" style="9" hidden="1"/>
    <col min="6162" max="6162" width="23.42578125" style="9" hidden="1"/>
    <col min="6163" max="6384" width="10.85546875" style="9" hidden="1"/>
    <col min="6385" max="6385" width="19.7109375" style="9" hidden="1"/>
    <col min="6386" max="6386" width="19.42578125" style="9" hidden="1"/>
    <col min="6387" max="6387" width="10.42578125" style="9" hidden="1"/>
    <col min="6388" max="6388" width="16.42578125" style="9" hidden="1"/>
    <col min="6389" max="6389" width="27.28515625" style="9" hidden="1"/>
    <col min="6390" max="6390" width="10.140625" style="9" hidden="1"/>
    <col min="6391" max="6391" width="18.140625" style="9" hidden="1"/>
    <col min="6392" max="6392" width="21" style="9" hidden="1"/>
    <col min="6393" max="6393" width="23.7109375" style="9" hidden="1"/>
    <col min="6394" max="6394" width="10.7109375" style="9" hidden="1"/>
    <col min="6395" max="6395" width="25.42578125" style="9" hidden="1"/>
    <col min="6396" max="6396" width="12.42578125" style="9" hidden="1"/>
    <col min="6397" max="6397" width="13.42578125" style="9" hidden="1"/>
    <col min="6398" max="6398" width="10.28515625" style="9" hidden="1"/>
    <col min="6399" max="6407" width="15.42578125" style="9" hidden="1"/>
    <col min="6408" max="6408" width="15.85546875" style="9" hidden="1"/>
    <col min="6409" max="6409" width="13.42578125" style="9" hidden="1"/>
    <col min="6410" max="6410" width="12.85546875" style="9" hidden="1"/>
    <col min="6411" max="6411" width="13.42578125" style="9" hidden="1"/>
    <col min="6412" max="6412" width="16" style="9" hidden="1"/>
    <col min="6413" max="6413" width="12.28515625" style="9" hidden="1"/>
    <col min="6414" max="6414" width="17.28515625" style="9" hidden="1"/>
    <col min="6415" max="6415" width="16.28515625" style="9" hidden="1"/>
    <col min="6416" max="6416" width="22.5703125" style="9" hidden="1"/>
    <col min="6417" max="6417" width="21.140625" style="9" hidden="1"/>
    <col min="6418" max="6418" width="23.42578125" style="9" hidden="1"/>
    <col min="6419" max="6640" width="10.85546875" style="9" hidden="1"/>
    <col min="6641" max="6641" width="19.7109375" style="9" hidden="1"/>
    <col min="6642" max="6642" width="19.42578125" style="9" hidden="1"/>
    <col min="6643" max="6643" width="10.42578125" style="9" hidden="1"/>
    <col min="6644" max="6644" width="16.42578125" style="9" hidden="1"/>
    <col min="6645" max="6645" width="27.28515625" style="9" hidden="1"/>
    <col min="6646" max="6646" width="10.140625" style="9" hidden="1"/>
    <col min="6647" max="6647" width="18.140625" style="9" hidden="1"/>
    <col min="6648" max="6648" width="21" style="9" hidden="1"/>
    <col min="6649" max="6649" width="23.7109375" style="9" hidden="1"/>
    <col min="6650" max="6650" width="10.7109375" style="9" hidden="1"/>
    <col min="6651" max="6651" width="25.42578125" style="9" hidden="1"/>
    <col min="6652" max="6652" width="12.42578125" style="9" hidden="1"/>
    <col min="6653" max="6653" width="13.42578125" style="9" hidden="1"/>
    <col min="6654" max="6654" width="10.28515625" style="9" hidden="1"/>
    <col min="6655" max="6663" width="15.42578125" style="9" hidden="1"/>
    <col min="6664" max="6664" width="15.85546875" style="9" hidden="1"/>
    <col min="6665" max="6665" width="13.42578125" style="9" hidden="1"/>
    <col min="6666" max="6666" width="12.85546875" style="9" hidden="1"/>
    <col min="6667" max="6667" width="13.42578125" style="9" hidden="1"/>
    <col min="6668" max="6668" width="16" style="9" hidden="1"/>
    <col min="6669" max="6669" width="12.28515625" style="9" hidden="1"/>
    <col min="6670" max="6670" width="17.28515625" style="9" hidden="1"/>
    <col min="6671" max="6671" width="16.28515625" style="9" hidden="1"/>
    <col min="6672" max="6672" width="22.5703125" style="9" hidden="1"/>
    <col min="6673" max="6673" width="21.140625" style="9" hidden="1"/>
    <col min="6674" max="6674" width="23.42578125" style="9" hidden="1"/>
    <col min="6675" max="6896" width="10.85546875" style="9" hidden="1"/>
    <col min="6897" max="6897" width="19.7109375" style="9" hidden="1"/>
    <col min="6898" max="6898" width="19.42578125" style="9" hidden="1"/>
    <col min="6899" max="6899" width="10.42578125" style="9" hidden="1"/>
    <col min="6900" max="6900" width="16.42578125" style="9" hidden="1"/>
    <col min="6901" max="6901" width="27.28515625" style="9" hidden="1"/>
    <col min="6902" max="6902" width="10.140625" style="9" hidden="1"/>
    <col min="6903" max="6903" width="18.140625" style="9" hidden="1"/>
    <col min="6904" max="6904" width="21" style="9" hidden="1"/>
    <col min="6905" max="6905" width="23.7109375" style="9" hidden="1"/>
    <col min="6906" max="6906" width="10.7109375" style="9" hidden="1"/>
    <col min="6907" max="6907" width="25.42578125" style="9" hidden="1"/>
    <col min="6908" max="6908" width="12.42578125" style="9" hidden="1"/>
    <col min="6909" max="6909" width="13.42578125" style="9" hidden="1"/>
    <col min="6910" max="6910" width="10.28515625" style="9" hidden="1"/>
    <col min="6911" max="6919" width="15.42578125" style="9" hidden="1"/>
    <col min="6920" max="6920" width="15.85546875" style="9" hidden="1"/>
    <col min="6921" max="6921" width="13.42578125" style="9" hidden="1"/>
    <col min="6922" max="6922" width="12.85546875" style="9" hidden="1"/>
    <col min="6923" max="6923" width="13.42578125" style="9" hidden="1"/>
    <col min="6924" max="6924" width="16" style="9" hidden="1"/>
    <col min="6925" max="6925" width="12.28515625" style="9" hidden="1"/>
    <col min="6926" max="6926" width="17.28515625" style="9" hidden="1"/>
    <col min="6927" max="6927" width="16.28515625" style="9" hidden="1"/>
    <col min="6928" max="6928" width="22.5703125" style="9" hidden="1"/>
    <col min="6929" max="6929" width="21.140625" style="9" hidden="1"/>
    <col min="6930" max="6930" width="23.42578125" style="9" hidden="1"/>
    <col min="6931" max="7152" width="10.85546875" style="9" hidden="1"/>
    <col min="7153" max="7153" width="19.7109375" style="9" hidden="1"/>
    <col min="7154" max="7154" width="19.42578125" style="9" hidden="1"/>
    <col min="7155" max="7155" width="10.42578125" style="9" hidden="1"/>
    <col min="7156" max="7156" width="16.42578125" style="9" hidden="1"/>
    <col min="7157" max="7157" width="27.28515625" style="9" hidden="1"/>
    <col min="7158" max="7158" width="10.140625" style="9" hidden="1"/>
    <col min="7159" max="7159" width="18.140625" style="9" hidden="1"/>
    <col min="7160" max="7160" width="21" style="9" hidden="1"/>
    <col min="7161" max="7161" width="23.7109375" style="9" hidden="1"/>
    <col min="7162" max="7162" width="10.7109375" style="9" hidden="1"/>
    <col min="7163" max="7163" width="25.42578125" style="9" hidden="1"/>
    <col min="7164" max="7164" width="12.42578125" style="9" hidden="1"/>
    <col min="7165" max="7165" width="13.42578125" style="9" hidden="1"/>
    <col min="7166" max="7166" width="10.28515625" style="9" hidden="1"/>
    <col min="7167" max="7175" width="15.42578125" style="9" hidden="1"/>
    <col min="7176" max="7176" width="15.85546875" style="9" hidden="1"/>
    <col min="7177" max="7177" width="13.42578125" style="9" hidden="1"/>
    <col min="7178" max="7178" width="12.85546875" style="9" hidden="1"/>
    <col min="7179" max="7179" width="13.42578125" style="9" hidden="1"/>
    <col min="7180" max="7180" width="16" style="9" hidden="1"/>
    <col min="7181" max="7181" width="12.28515625" style="9" hidden="1"/>
    <col min="7182" max="7182" width="17.28515625" style="9" hidden="1"/>
    <col min="7183" max="7183" width="16.28515625" style="9" hidden="1"/>
    <col min="7184" max="7184" width="22.5703125" style="9" hidden="1"/>
    <col min="7185" max="7185" width="21.140625" style="9" hidden="1"/>
    <col min="7186" max="7186" width="23.42578125" style="9" hidden="1"/>
    <col min="7187" max="7408" width="10.85546875" style="9" hidden="1"/>
    <col min="7409" max="7409" width="19.7109375" style="9" hidden="1"/>
    <col min="7410" max="7410" width="19.42578125" style="9" hidden="1"/>
    <col min="7411" max="7411" width="10.42578125" style="9" hidden="1"/>
    <col min="7412" max="7412" width="16.42578125" style="9" hidden="1"/>
    <col min="7413" max="7413" width="27.28515625" style="9" hidden="1"/>
    <col min="7414" max="7414" width="10.140625" style="9" hidden="1"/>
    <col min="7415" max="7415" width="18.140625" style="9" hidden="1"/>
    <col min="7416" max="7416" width="21" style="9" hidden="1"/>
    <col min="7417" max="7417" width="23.7109375" style="9" hidden="1"/>
    <col min="7418" max="7418" width="10.7109375" style="9" hidden="1"/>
    <col min="7419" max="7419" width="25.42578125" style="9" hidden="1"/>
    <col min="7420" max="7420" width="12.42578125" style="9" hidden="1"/>
    <col min="7421" max="7421" width="13.42578125" style="9" hidden="1"/>
    <col min="7422" max="7422" width="10.28515625" style="9" hidden="1"/>
    <col min="7423" max="7431" width="15.42578125" style="9" hidden="1"/>
    <col min="7432" max="7432" width="15.85546875" style="9" hidden="1"/>
    <col min="7433" max="7433" width="13.42578125" style="9" hidden="1"/>
    <col min="7434" max="7434" width="12.85546875" style="9" hidden="1"/>
    <col min="7435" max="7435" width="13.42578125" style="9" hidden="1"/>
    <col min="7436" max="7436" width="16" style="9" hidden="1"/>
    <col min="7437" max="7437" width="12.28515625" style="9" hidden="1"/>
    <col min="7438" max="7438" width="17.28515625" style="9" hidden="1"/>
    <col min="7439" max="7439" width="16.28515625" style="9" hidden="1"/>
    <col min="7440" max="7440" width="22.5703125" style="9" hidden="1"/>
    <col min="7441" max="7441" width="21.140625" style="9" hidden="1"/>
    <col min="7442" max="7442" width="23.42578125" style="9" hidden="1"/>
    <col min="7443" max="7664" width="10.85546875" style="9" hidden="1"/>
    <col min="7665" max="7665" width="19.7109375" style="9" hidden="1"/>
    <col min="7666" max="7666" width="19.42578125" style="9" hidden="1"/>
    <col min="7667" max="7667" width="10.42578125" style="9" hidden="1"/>
    <col min="7668" max="7668" width="16.42578125" style="9" hidden="1"/>
    <col min="7669" max="7669" width="27.28515625" style="9" hidden="1"/>
    <col min="7670" max="7670" width="10.140625" style="9" hidden="1"/>
    <col min="7671" max="7671" width="18.140625" style="9" hidden="1"/>
    <col min="7672" max="7672" width="21" style="9" hidden="1"/>
    <col min="7673" max="7673" width="23.7109375" style="9" hidden="1"/>
    <col min="7674" max="7674" width="10.7109375" style="9" hidden="1"/>
    <col min="7675" max="7675" width="25.42578125" style="9" hidden="1"/>
    <col min="7676" max="7676" width="12.42578125" style="9" hidden="1"/>
    <col min="7677" max="7677" width="13.42578125" style="9" hidden="1"/>
    <col min="7678" max="7678" width="10.28515625" style="9" hidden="1"/>
    <col min="7679" max="7687" width="15.42578125" style="9" hidden="1"/>
    <col min="7688" max="7688" width="15.85546875" style="9" hidden="1"/>
    <col min="7689" max="7689" width="13.42578125" style="9" hidden="1"/>
    <col min="7690" max="7690" width="12.85546875" style="9" hidden="1"/>
    <col min="7691" max="7691" width="13.42578125" style="9" hidden="1"/>
    <col min="7692" max="7692" width="16" style="9" hidden="1"/>
    <col min="7693" max="7693" width="12.28515625" style="9" hidden="1"/>
    <col min="7694" max="7694" width="17.28515625" style="9" hidden="1"/>
    <col min="7695" max="7695" width="16.28515625" style="9" hidden="1"/>
    <col min="7696" max="7696" width="22.5703125" style="9" hidden="1"/>
    <col min="7697" max="7697" width="21.140625" style="9" hidden="1"/>
    <col min="7698" max="7698" width="23.42578125" style="9" hidden="1"/>
    <col min="7699" max="7920" width="10.85546875" style="9" hidden="1"/>
    <col min="7921" max="7921" width="19.7109375" style="9" hidden="1"/>
    <col min="7922" max="7922" width="19.42578125" style="9" hidden="1"/>
    <col min="7923" max="7923" width="10.42578125" style="9" hidden="1"/>
    <col min="7924" max="7924" width="16.42578125" style="9" hidden="1"/>
    <col min="7925" max="7925" width="27.28515625" style="9" hidden="1"/>
    <col min="7926" max="7926" width="10.140625" style="9" hidden="1"/>
    <col min="7927" max="7927" width="18.140625" style="9" hidden="1"/>
    <col min="7928" max="7928" width="21" style="9" hidden="1"/>
    <col min="7929" max="7929" width="23.7109375" style="9" hidden="1"/>
    <col min="7930" max="7930" width="10.7109375" style="9" hidden="1"/>
    <col min="7931" max="7931" width="25.42578125" style="9" hidden="1"/>
    <col min="7932" max="7932" width="12.42578125" style="9" hidden="1"/>
    <col min="7933" max="7933" width="13.42578125" style="9" hidden="1"/>
    <col min="7934" max="7934" width="10.28515625" style="9" hidden="1"/>
    <col min="7935" max="7943" width="15.42578125" style="9" hidden="1"/>
    <col min="7944" max="7944" width="15.85546875" style="9" hidden="1"/>
    <col min="7945" max="7945" width="13.42578125" style="9" hidden="1"/>
    <col min="7946" max="7946" width="12.85546875" style="9" hidden="1"/>
    <col min="7947" max="7947" width="13.42578125" style="9" hidden="1"/>
    <col min="7948" max="7948" width="16" style="9" hidden="1"/>
    <col min="7949" max="7949" width="12.28515625" style="9" hidden="1"/>
    <col min="7950" max="7950" width="17.28515625" style="9" hidden="1"/>
    <col min="7951" max="7951" width="16.28515625" style="9" hidden="1"/>
    <col min="7952" max="7952" width="22.5703125" style="9" hidden="1"/>
    <col min="7953" max="7953" width="21.140625" style="9" hidden="1"/>
    <col min="7954" max="7954" width="23.42578125" style="9" hidden="1"/>
    <col min="7955" max="8176" width="10.85546875" style="9" hidden="1"/>
    <col min="8177" max="8177" width="19.7109375" style="9" hidden="1"/>
    <col min="8178" max="8178" width="19.42578125" style="9" hidden="1"/>
    <col min="8179" max="8179" width="10.42578125" style="9" hidden="1"/>
    <col min="8180" max="8180" width="16.42578125" style="9" hidden="1"/>
    <col min="8181" max="8181" width="27.28515625" style="9" hidden="1"/>
    <col min="8182" max="8182" width="10.140625" style="9" hidden="1"/>
    <col min="8183" max="8183" width="18.140625" style="9" hidden="1"/>
    <col min="8184" max="8184" width="21" style="9" hidden="1"/>
    <col min="8185" max="8185" width="23.7109375" style="9" hidden="1"/>
    <col min="8186" max="8186" width="10.7109375" style="9" hidden="1"/>
    <col min="8187" max="8187" width="25.42578125" style="9" hidden="1"/>
    <col min="8188" max="8188" width="12.42578125" style="9" hidden="1"/>
    <col min="8189" max="8189" width="13.42578125" style="9" hidden="1"/>
    <col min="8190" max="8190" width="10.28515625" style="9" hidden="1"/>
    <col min="8191" max="8199" width="15.42578125" style="9" hidden="1"/>
    <col min="8200" max="8200" width="15.85546875" style="9" hidden="1"/>
    <col min="8201" max="8201" width="13.42578125" style="9" hidden="1"/>
    <col min="8202" max="8202" width="12.85546875" style="9" hidden="1"/>
    <col min="8203" max="8203" width="13.42578125" style="9" hidden="1"/>
    <col min="8204" max="8204" width="16" style="9" hidden="1"/>
    <col min="8205" max="8205" width="12.28515625" style="9" hidden="1"/>
    <col min="8206" max="8206" width="17.28515625" style="9" hidden="1"/>
    <col min="8207" max="8207" width="16.28515625" style="9" hidden="1"/>
    <col min="8208" max="8208" width="22.5703125" style="9" hidden="1"/>
    <col min="8209" max="8209" width="21.140625" style="9" hidden="1"/>
    <col min="8210" max="8210" width="23.42578125" style="9" hidden="1"/>
    <col min="8211" max="8432" width="10.85546875" style="9" hidden="1"/>
    <col min="8433" max="8433" width="19.7109375" style="9" hidden="1"/>
    <col min="8434" max="8434" width="19.42578125" style="9" hidden="1"/>
    <col min="8435" max="8435" width="10.42578125" style="9" hidden="1"/>
    <col min="8436" max="8436" width="16.42578125" style="9" hidden="1"/>
    <col min="8437" max="8437" width="27.28515625" style="9" hidden="1"/>
    <col min="8438" max="8438" width="10.140625" style="9" hidden="1"/>
    <col min="8439" max="8439" width="18.140625" style="9" hidden="1"/>
    <col min="8440" max="8440" width="21" style="9" hidden="1"/>
    <col min="8441" max="8441" width="23.7109375" style="9" hidden="1"/>
    <col min="8442" max="8442" width="10.7109375" style="9" hidden="1"/>
    <col min="8443" max="8443" width="25.42578125" style="9" hidden="1"/>
    <col min="8444" max="8444" width="12.42578125" style="9" hidden="1"/>
    <col min="8445" max="8445" width="13.42578125" style="9" hidden="1"/>
    <col min="8446" max="8446" width="10.28515625" style="9" hidden="1"/>
    <col min="8447" max="8455" width="15.42578125" style="9" hidden="1"/>
    <col min="8456" max="8456" width="15.85546875" style="9" hidden="1"/>
    <col min="8457" max="8457" width="13.42578125" style="9" hidden="1"/>
    <col min="8458" max="8458" width="12.85546875" style="9" hidden="1"/>
    <col min="8459" max="8459" width="13.42578125" style="9" hidden="1"/>
    <col min="8460" max="8460" width="16" style="9" hidden="1"/>
    <col min="8461" max="8461" width="12.28515625" style="9" hidden="1"/>
    <col min="8462" max="8462" width="17.28515625" style="9" hidden="1"/>
    <col min="8463" max="8463" width="16.28515625" style="9" hidden="1"/>
    <col min="8464" max="8464" width="22.5703125" style="9" hidden="1"/>
    <col min="8465" max="8465" width="21.140625" style="9" hidden="1"/>
    <col min="8466" max="8466" width="23.42578125" style="9" hidden="1"/>
    <col min="8467" max="8688" width="10.85546875" style="9" hidden="1"/>
    <col min="8689" max="8689" width="19.7109375" style="9" hidden="1"/>
    <col min="8690" max="8690" width="19.42578125" style="9" hidden="1"/>
    <col min="8691" max="8691" width="10.42578125" style="9" hidden="1"/>
    <col min="8692" max="8692" width="16.42578125" style="9" hidden="1"/>
    <col min="8693" max="8693" width="27.28515625" style="9" hidden="1"/>
    <col min="8694" max="8694" width="10.140625" style="9" hidden="1"/>
    <col min="8695" max="8695" width="18.140625" style="9" hidden="1"/>
    <col min="8696" max="8696" width="21" style="9" hidden="1"/>
    <col min="8697" max="8697" width="23.7109375" style="9" hidden="1"/>
    <col min="8698" max="8698" width="10.7109375" style="9" hidden="1"/>
    <col min="8699" max="8699" width="25.42578125" style="9" hidden="1"/>
    <col min="8700" max="8700" width="12.42578125" style="9" hidden="1"/>
    <col min="8701" max="8701" width="13.42578125" style="9" hidden="1"/>
    <col min="8702" max="8702" width="10.28515625" style="9" hidden="1"/>
    <col min="8703" max="8711" width="15.42578125" style="9" hidden="1"/>
    <col min="8712" max="8712" width="15.85546875" style="9" hidden="1"/>
    <col min="8713" max="8713" width="13.42578125" style="9" hidden="1"/>
    <col min="8714" max="8714" width="12.85546875" style="9" hidden="1"/>
    <col min="8715" max="8715" width="13.42578125" style="9" hidden="1"/>
    <col min="8716" max="8716" width="16" style="9" hidden="1"/>
    <col min="8717" max="8717" width="12.28515625" style="9" hidden="1"/>
    <col min="8718" max="8718" width="17.28515625" style="9" hidden="1"/>
    <col min="8719" max="8719" width="16.28515625" style="9" hidden="1"/>
    <col min="8720" max="8720" width="22.5703125" style="9" hidden="1"/>
    <col min="8721" max="8721" width="21.140625" style="9" hidden="1"/>
    <col min="8722" max="8722" width="23.42578125" style="9" hidden="1"/>
    <col min="8723" max="8944" width="10.85546875" style="9" hidden="1"/>
    <col min="8945" max="8945" width="19.7109375" style="9" hidden="1"/>
    <col min="8946" max="8946" width="19.42578125" style="9" hidden="1"/>
    <col min="8947" max="8947" width="10.42578125" style="9" hidden="1"/>
    <col min="8948" max="8948" width="16.42578125" style="9" hidden="1"/>
    <col min="8949" max="8949" width="27.28515625" style="9" hidden="1"/>
    <col min="8950" max="8950" width="10.140625" style="9" hidden="1"/>
    <col min="8951" max="8951" width="18.140625" style="9" hidden="1"/>
    <col min="8952" max="8952" width="21" style="9" hidden="1"/>
    <col min="8953" max="8953" width="23.7109375" style="9" hidden="1"/>
    <col min="8954" max="8954" width="10.7109375" style="9" hidden="1"/>
    <col min="8955" max="8955" width="25.42578125" style="9" hidden="1"/>
    <col min="8956" max="8956" width="12.42578125" style="9" hidden="1"/>
    <col min="8957" max="8957" width="13.42578125" style="9" hidden="1"/>
    <col min="8958" max="8958" width="10.28515625" style="9" hidden="1"/>
    <col min="8959" max="8967" width="15.42578125" style="9" hidden="1"/>
    <col min="8968" max="8968" width="15.85546875" style="9" hidden="1"/>
    <col min="8969" max="8969" width="13.42578125" style="9" hidden="1"/>
    <col min="8970" max="8970" width="12.85546875" style="9" hidden="1"/>
    <col min="8971" max="8971" width="13.42578125" style="9" hidden="1"/>
    <col min="8972" max="8972" width="16" style="9" hidden="1"/>
    <col min="8973" max="8973" width="12.28515625" style="9" hidden="1"/>
    <col min="8974" max="8974" width="17.28515625" style="9" hidden="1"/>
    <col min="8975" max="8975" width="16.28515625" style="9" hidden="1"/>
    <col min="8976" max="8976" width="22.5703125" style="9" hidden="1"/>
    <col min="8977" max="8977" width="21.140625" style="9" hidden="1"/>
    <col min="8978" max="8978" width="23.42578125" style="9" hidden="1"/>
    <col min="8979" max="9200" width="10.85546875" style="9" hidden="1"/>
    <col min="9201" max="9201" width="19.7109375" style="9" hidden="1"/>
    <col min="9202" max="9202" width="19.42578125" style="9" hidden="1"/>
    <col min="9203" max="9203" width="10.42578125" style="9" hidden="1"/>
    <col min="9204" max="9204" width="16.42578125" style="9" hidden="1"/>
    <col min="9205" max="9205" width="27.28515625" style="9" hidden="1"/>
    <col min="9206" max="9206" width="10.140625" style="9" hidden="1"/>
    <col min="9207" max="9207" width="18.140625" style="9" hidden="1"/>
    <col min="9208" max="9208" width="21" style="9" hidden="1"/>
    <col min="9209" max="9209" width="23.7109375" style="9" hidden="1"/>
    <col min="9210" max="9210" width="10.7109375" style="9" hidden="1"/>
    <col min="9211" max="9211" width="25.42578125" style="9" hidden="1"/>
    <col min="9212" max="9212" width="12.42578125" style="9" hidden="1"/>
    <col min="9213" max="9213" width="13.42578125" style="9" hidden="1"/>
    <col min="9214" max="9214" width="10.28515625" style="9" hidden="1"/>
    <col min="9215" max="9223" width="15.42578125" style="9" hidden="1"/>
    <col min="9224" max="9224" width="15.85546875" style="9" hidden="1"/>
    <col min="9225" max="9225" width="13.42578125" style="9" hidden="1"/>
    <col min="9226" max="9226" width="12.85546875" style="9" hidden="1"/>
    <col min="9227" max="9227" width="13.42578125" style="9" hidden="1"/>
    <col min="9228" max="9228" width="16" style="9" hidden="1"/>
    <col min="9229" max="9229" width="12.28515625" style="9" hidden="1"/>
    <col min="9230" max="9230" width="17.28515625" style="9" hidden="1"/>
    <col min="9231" max="9231" width="16.28515625" style="9" hidden="1"/>
    <col min="9232" max="9232" width="22.5703125" style="9" hidden="1"/>
    <col min="9233" max="9233" width="21.140625" style="9" hidden="1"/>
    <col min="9234" max="9234" width="23.42578125" style="9" hidden="1"/>
    <col min="9235" max="9456" width="10.85546875" style="9" hidden="1"/>
    <col min="9457" max="9457" width="19.7109375" style="9" hidden="1"/>
    <col min="9458" max="9458" width="19.42578125" style="9" hidden="1"/>
    <col min="9459" max="9459" width="10.42578125" style="9" hidden="1"/>
    <col min="9460" max="9460" width="16.42578125" style="9" hidden="1"/>
    <col min="9461" max="9461" width="27.28515625" style="9" hidden="1"/>
    <col min="9462" max="9462" width="10.140625" style="9" hidden="1"/>
    <col min="9463" max="9463" width="18.140625" style="9" hidden="1"/>
    <col min="9464" max="9464" width="21" style="9" hidden="1"/>
    <col min="9465" max="9465" width="23.7109375" style="9" hidden="1"/>
    <col min="9466" max="9466" width="10.7109375" style="9" hidden="1"/>
    <col min="9467" max="9467" width="25.42578125" style="9" hidden="1"/>
    <col min="9468" max="9468" width="12.42578125" style="9" hidden="1"/>
    <col min="9469" max="9469" width="13.42578125" style="9" hidden="1"/>
    <col min="9470" max="9470" width="10.28515625" style="9" hidden="1"/>
    <col min="9471" max="9479" width="15.42578125" style="9" hidden="1"/>
    <col min="9480" max="9480" width="15.85546875" style="9" hidden="1"/>
    <col min="9481" max="9481" width="13.42578125" style="9" hidden="1"/>
    <col min="9482" max="9482" width="12.85546875" style="9" hidden="1"/>
    <col min="9483" max="9483" width="13.42578125" style="9" hidden="1"/>
    <col min="9484" max="9484" width="16" style="9" hidden="1"/>
    <col min="9485" max="9485" width="12.28515625" style="9" hidden="1"/>
    <col min="9486" max="9486" width="17.28515625" style="9" hidden="1"/>
    <col min="9487" max="9487" width="16.28515625" style="9" hidden="1"/>
    <col min="9488" max="9488" width="22.5703125" style="9" hidden="1"/>
    <col min="9489" max="9489" width="21.140625" style="9" hidden="1"/>
    <col min="9490" max="9490" width="23.42578125" style="9" hidden="1"/>
    <col min="9491" max="9712" width="10.85546875" style="9" hidden="1"/>
    <col min="9713" max="9713" width="19.7109375" style="9" hidden="1"/>
    <col min="9714" max="9714" width="19.42578125" style="9" hidden="1"/>
    <col min="9715" max="9715" width="10.42578125" style="9" hidden="1"/>
    <col min="9716" max="9716" width="16.42578125" style="9" hidden="1"/>
    <col min="9717" max="9717" width="27.28515625" style="9" hidden="1"/>
    <col min="9718" max="9718" width="10.140625" style="9" hidden="1"/>
    <col min="9719" max="9719" width="18.140625" style="9" hidden="1"/>
    <col min="9720" max="9720" width="21" style="9" hidden="1"/>
    <col min="9721" max="9721" width="23.7109375" style="9" hidden="1"/>
    <col min="9722" max="9722" width="10.7109375" style="9" hidden="1"/>
    <col min="9723" max="9723" width="25.42578125" style="9" hidden="1"/>
    <col min="9724" max="9724" width="12.42578125" style="9" hidden="1"/>
    <col min="9725" max="9725" width="13.42578125" style="9" hidden="1"/>
    <col min="9726" max="9726" width="10.28515625" style="9" hidden="1"/>
    <col min="9727" max="9735" width="15.42578125" style="9" hidden="1"/>
    <col min="9736" max="9736" width="15.85546875" style="9" hidden="1"/>
    <col min="9737" max="9737" width="13.42578125" style="9" hidden="1"/>
    <col min="9738" max="9738" width="12.85546875" style="9" hidden="1"/>
    <col min="9739" max="9739" width="13.42578125" style="9" hidden="1"/>
    <col min="9740" max="9740" width="16" style="9" hidden="1"/>
    <col min="9741" max="9741" width="12.28515625" style="9" hidden="1"/>
    <col min="9742" max="9742" width="17.28515625" style="9" hidden="1"/>
    <col min="9743" max="9743" width="16.28515625" style="9" hidden="1"/>
    <col min="9744" max="9744" width="22.5703125" style="9" hidden="1"/>
    <col min="9745" max="9745" width="21.140625" style="9" hidden="1"/>
    <col min="9746" max="9746" width="23.42578125" style="9" hidden="1"/>
    <col min="9747" max="9968" width="10.85546875" style="9" hidden="1"/>
    <col min="9969" max="9969" width="19.7109375" style="9" hidden="1"/>
    <col min="9970" max="9970" width="19.42578125" style="9" hidden="1"/>
    <col min="9971" max="9971" width="10.42578125" style="9" hidden="1"/>
    <col min="9972" max="9972" width="16.42578125" style="9" hidden="1"/>
    <col min="9973" max="9973" width="27.28515625" style="9" hidden="1"/>
    <col min="9974" max="9974" width="10.140625" style="9" hidden="1"/>
    <col min="9975" max="9975" width="18.140625" style="9" hidden="1"/>
    <col min="9976" max="9976" width="21" style="9" hidden="1"/>
    <col min="9977" max="9977" width="23.7109375" style="9" hidden="1"/>
    <col min="9978" max="9978" width="10.7109375" style="9" hidden="1"/>
    <col min="9979" max="9979" width="25.42578125" style="9" hidden="1"/>
    <col min="9980" max="9980" width="12.42578125" style="9" hidden="1"/>
    <col min="9981" max="9981" width="13.42578125" style="9" hidden="1"/>
    <col min="9982" max="9982" width="10.28515625" style="9" hidden="1"/>
    <col min="9983" max="9991" width="15.42578125" style="9" hidden="1"/>
    <col min="9992" max="9992" width="15.85546875" style="9" hidden="1"/>
    <col min="9993" max="9993" width="13.42578125" style="9" hidden="1"/>
    <col min="9994" max="9994" width="12.85546875" style="9" hidden="1"/>
    <col min="9995" max="9995" width="13.42578125" style="9" hidden="1"/>
    <col min="9996" max="9996" width="16" style="9" hidden="1"/>
    <col min="9997" max="9997" width="12.28515625" style="9" hidden="1"/>
    <col min="9998" max="9998" width="17.28515625" style="9" hidden="1"/>
    <col min="9999" max="9999" width="16.28515625" style="9" hidden="1"/>
    <col min="10000" max="10000" width="22.5703125" style="9" hidden="1"/>
    <col min="10001" max="10001" width="21.140625" style="9" hidden="1"/>
    <col min="10002" max="10002" width="23.42578125" style="9" hidden="1"/>
    <col min="10003" max="10224" width="10.85546875" style="9" hidden="1"/>
    <col min="10225" max="10225" width="19.7109375" style="9" hidden="1"/>
    <col min="10226" max="10226" width="19.42578125" style="9" hidden="1"/>
    <col min="10227" max="10227" width="10.42578125" style="9" hidden="1"/>
    <col min="10228" max="10228" width="16.42578125" style="9" hidden="1"/>
    <col min="10229" max="10229" width="27.28515625" style="9" hidden="1"/>
    <col min="10230" max="10230" width="10.140625" style="9" hidden="1"/>
    <col min="10231" max="10231" width="18.140625" style="9" hidden="1"/>
    <col min="10232" max="10232" width="21" style="9" hidden="1"/>
    <col min="10233" max="10233" width="23.7109375" style="9" hidden="1"/>
    <col min="10234" max="10234" width="10.7109375" style="9" hidden="1"/>
    <col min="10235" max="10235" width="25.42578125" style="9" hidden="1"/>
    <col min="10236" max="10236" width="12.42578125" style="9" hidden="1"/>
    <col min="10237" max="10237" width="13.42578125" style="9" hidden="1"/>
    <col min="10238" max="10238" width="10.28515625" style="9" hidden="1"/>
    <col min="10239" max="10247" width="15.42578125" style="9" hidden="1"/>
    <col min="10248" max="10248" width="15.85546875" style="9" hidden="1"/>
    <col min="10249" max="10249" width="13.42578125" style="9" hidden="1"/>
    <col min="10250" max="10250" width="12.85546875" style="9" hidden="1"/>
    <col min="10251" max="10251" width="13.42578125" style="9" hidden="1"/>
    <col min="10252" max="10252" width="16" style="9" hidden="1"/>
    <col min="10253" max="10253" width="12.28515625" style="9" hidden="1"/>
    <col min="10254" max="10254" width="17.28515625" style="9" hidden="1"/>
    <col min="10255" max="10255" width="16.28515625" style="9" hidden="1"/>
    <col min="10256" max="10256" width="22.5703125" style="9" hidden="1"/>
    <col min="10257" max="10257" width="21.140625" style="9" hidden="1"/>
    <col min="10258" max="10258" width="23.42578125" style="9" hidden="1"/>
    <col min="10259" max="10480" width="10.85546875" style="9" hidden="1"/>
    <col min="10481" max="10481" width="19.7109375" style="9" hidden="1"/>
    <col min="10482" max="10482" width="19.42578125" style="9" hidden="1"/>
    <col min="10483" max="10483" width="10.42578125" style="9" hidden="1"/>
    <col min="10484" max="10484" width="16.42578125" style="9" hidden="1"/>
    <col min="10485" max="10485" width="27.28515625" style="9" hidden="1"/>
    <col min="10486" max="10486" width="10.140625" style="9" hidden="1"/>
    <col min="10487" max="10487" width="18.140625" style="9" hidden="1"/>
    <col min="10488" max="10488" width="21" style="9" hidden="1"/>
    <col min="10489" max="10489" width="23.7109375" style="9" hidden="1"/>
    <col min="10490" max="10490" width="10.7109375" style="9" hidden="1"/>
    <col min="10491" max="10491" width="25.42578125" style="9" hidden="1"/>
    <col min="10492" max="10492" width="12.42578125" style="9" hidden="1"/>
    <col min="10493" max="10493" width="13.42578125" style="9" hidden="1"/>
    <col min="10494" max="10494" width="10.28515625" style="9" hidden="1"/>
    <col min="10495" max="10503" width="15.42578125" style="9" hidden="1"/>
    <col min="10504" max="10504" width="15.85546875" style="9" hidden="1"/>
    <col min="10505" max="10505" width="13.42578125" style="9" hidden="1"/>
    <col min="10506" max="10506" width="12.85546875" style="9" hidden="1"/>
    <col min="10507" max="10507" width="13.42578125" style="9" hidden="1"/>
    <col min="10508" max="10508" width="16" style="9" hidden="1"/>
    <col min="10509" max="10509" width="12.28515625" style="9" hidden="1"/>
    <col min="10510" max="10510" width="17.28515625" style="9" hidden="1"/>
    <col min="10511" max="10511" width="16.28515625" style="9" hidden="1"/>
    <col min="10512" max="10512" width="22.5703125" style="9" hidden="1"/>
    <col min="10513" max="10513" width="21.140625" style="9" hidden="1"/>
    <col min="10514" max="10514" width="23.42578125" style="9" hidden="1"/>
    <col min="10515" max="10736" width="10.85546875" style="9" hidden="1"/>
    <col min="10737" max="10737" width="19.7109375" style="9" hidden="1"/>
    <col min="10738" max="10738" width="19.42578125" style="9" hidden="1"/>
    <col min="10739" max="10739" width="10.42578125" style="9" hidden="1"/>
    <col min="10740" max="10740" width="16.42578125" style="9" hidden="1"/>
    <col min="10741" max="10741" width="27.28515625" style="9" hidden="1"/>
    <col min="10742" max="10742" width="10.140625" style="9" hidden="1"/>
    <col min="10743" max="10743" width="18.140625" style="9" hidden="1"/>
    <col min="10744" max="10744" width="21" style="9" hidden="1"/>
    <col min="10745" max="10745" width="23.7109375" style="9" hidden="1"/>
    <col min="10746" max="10746" width="10.7109375" style="9" hidden="1"/>
    <col min="10747" max="10747" width="25.42578125" style="9" hidden="1"/>
    <col min="10748" max="10748" width="12.42578125" style="9" hidden="1"/>
    <col min="10749" max="10749" width="13.42578125" style="9" hidden="1"/>
    <col min="10750" max="10750" width="10.28515625" style="9" hidden="1"/>
    <col min="10751" max="10759" width="15.42578125" style="9" hidden="1"/>
    <col min="10760" max="10760" width="15.85546875" style="9" hidden="1"/>
    <col min="10761" max="10761" width="13.42578125" style="9" hidden="1"/>
    <col min="10762" max="10762" width="12.85546875" style="9" hidden="1"/>
    <col min="10763" max="10763" width="13.42578125" style="9" hidden="1"/>
    <col min="10764" max="10764" width="16" style="9" hidden="1"/>
    <col min="10765" max="10765" width="12.28515625" style="9" hidden="1"/>
    <col min="10766" max="10766" width="17.28515625" style="9" hidden="1"/>
    <col min="10767" max="10767" width="16.28515625" style="9" hidden="1"/>
    <col min="10768" max="10768" width="22.5703125" style="9" hidden="1"/>
    <col min="10769" max="10769" width="21.140625" style="9" hidden="1"/>
    <col min="10770" max="10770" width="23.42578125" style="9" hidden="1"/>
    <col min="10771" max="10992" width="10.85546875" style="9" hidden="1"/>
    <col min="10993" max="10993" width="19.7109375" style="9" hidden="1"/>
    <col min="10994" max="10994" width="19.42578125" style="9" hidden="1"/>
    <col min="10995" max="10995" width="10.42578125" style="9" hidden="1"/>
    <col min="10996" max="10996" width="16.42578125" style="9" hidden="1"/>
    <col min="10997" max="10997" width="27.28515625" style="9" hidden="1"/>
    <col min="10998" max="10998" width="10.140625" style="9" hidden="1"/>
    <col min="10999" max="10999" width="18.140625" style="9" hidden="1"/>
    <col min="11000" max="11000" width="21" style="9" hidden="1"/>
    <col min="11001" max="11001" width="23.7109375" style="9" hidden="1"/>
    <col min="11002" max="11002" width="10.7109375" style="9" hidden="1"/>
    <col min="11003" max="11003" width="25.42578125" style="9" hidden="1"/>
    <col min="11004" max="11004" width="12.42578125" style="9" hidden="1"/>
    <col min="11005" max="11005" width="13.42578125" style="9" hidden="1"/>
    <col min="11006" max="11006" width="10.28515625" style="9" hidden="1"/>
    <col min="11007" max="11015" width="15.42578125" style="9" hidden="1"/>
    <col min="11016" max="11016" width="15.85546875" style="9" hidden="1"/>
    <col min="11017" max="11017" width="13.42578125" style="9" hidden="1"/>
    <col min="11018" max="11018" width="12.85546875" style="9" hidden="1"/>
    <col min="11019" max="11019" width="13.42578125" style="9" hidden="1"/>
    <col min="11020" max="11020" width="16" style="9" hidden="1"/>
    <col min="11021" max="11021" width="12.28515625" style="9" hidden="1"/>
    <col min="11022" max="11022" width="17.28515625" style="9" hidden="1"/>
    <col min="11023" max="11023" width="16.28515625" style="9" hidden="1"/>
    <col min="11024" max="11024" width="22.5703125" style="9" hidden="1"/>
    <col min="11025" max="11025" width="21.140625" style="9" hidden="1"/>
    <col min="11026" max="11026" width="23.42578125" style="9" hidden="1"/>
    <col min="11027" max="11248" width="10.85546875" style="9" hidden="1"/>
    <col min="11249" max="11249" width="19.7109375" style="9" hidden="1"/>
    <col min="11250" max="11250" width="19.42578125" style="9" hidden="1"/>
    <col min="11251" max="11251" width="10.42578125" style="9" hidden="1"/>
    <col min="11252" max="11252" width="16.42578125" style="9" hidden="1"/>
    <col min="11253" max="11253" width="27.28515625" style="9" hidden="1"/>
    <col min="11254" max="11254" width="10.140625" style="9" hidden="1"/>
    <col min="11255" max="11255" width="18.140625" style="9" hidden="1"/>
    <col min="11256" max="11256" width="21" style="9" hidden="1"/>
    <col min="11257" max="11257" width="23.7109375" style="9" hidden="1"/>
    <col min="11258" max="11258" width="10.7109375" style="9" hidden="1"/>
    <col min="11259" max="11259" width="25.42578125" style="9" hidden="1"/>
    <col min="11260" max="11260" width="12.42578125" style="9" hidden="1"/>
    <col min="11261" max="11261" width="13.42578125" style="9" hidden="1"/>
    <col min="11262" max="11262" width="10.28515625" style="9" hidden="1"/>
    <col min="11263" max="11271" width="15.42578125" style="9" hidden="1"/>
    <col min="11272" max="11272" width="15.85546875" style="9" hidden="1"/>
    <col min="11273" max="11273" width="13.42578125" style="9" hidden="1"/>
    <col min="11274" max="11274" width="12.85546875" style="9" hidden="1"/>
    <col min="11275" max="11275" width="13.42578125" style="9" hidden="1"/>
    <col min="11276" max="11276" width="16" style="9" hidden="1"/>
    <col min="11277" max="11277" width="12.28515625" style="9" hidden="1"/>
    <col min="11278" max="11278" width="17.28515625" style="9" hidden="1"/>
    <col min="11279" max="11279" width="16.28515625" style="9" hidden="1"/>
    <col min="11280" max="11280" width="22.5703125" style="9" hidden="1"/>
    <col min="11281" max="11281" width="21.140625" style="9" hidden="1"/>
    <col min="11282" max="11282" width="23.42578125" style="9" hidden="1"/>
    <col min="11283" max="11504" width="10.85546875" style="9" hidden="1"/>
    <col min="11505" max="11505" width="19.7109375" style="9" hidden="1"/>
    <col min="11506" max="11506" width="19.42578125" style="9" hidden="1"/>
    <col min="11507" max="11507" width="10.42578125" style="9" hidden="1"/>
    <col min="11508" max="11508" width="16.42578125" style="9" hidden="1"/>
    <col min="11509" max="11509" width="27.28515625" style="9" hidden="1"/>
    <col min="11510" max="11510" width="10.140625" style="9" hidden="1"/>
    <col min="11511" max="11511" width="18.140625" style="9" hidden="1"/>
    <col min="11512" max="11512" width="21" style="9" hidden="1"/>
    <col min="11513" max="11513" width="23.7109375" style="9" hidden="1"/>
    <col min="11514" max="11514" width="10.7109375" style="9" hidden="1"/>
    <col min="11515" max="11515" width="25.42578125" style="9" hidden="1"/>
    <col min="11516" max="11516" width="12.42578125" style="9" hidden="1"/>
    <col min="11517" max="11517" width="13.42578125" style="9" hidden="1"/>
    <col min="11518" max="11518" width="10.28515625" style="9" hidden="1"/>
    <col min="11519" max="11527" width="15.42578125" style="9" hidden="1"/>
    <col min="11528" max="11528" width="15.85546875" style="9" hidden="1"/>
    <col min="11529" max="11529" width="13.42578125" style="9" hidden="1"/>
    <col min="11530" max="11530" width="12.85546875" style="9" hidden="1"/>
    <col min="11531" max="11531" width="13.42578125" style="9" hidden="1"/>
    <col min="11532" max="11532" width="16" style="9" hidden="1"/>
    <col min="11533" max="11533" width="12.28515625" style="9" hidden="1"/>
    <col min="11534" max="11534" width="17.28515625" style="9" hidden="1"/>
    <col min="11535" max="11535" width="16.28515625" style="9" hidden="1"/>
    <col min="11536" max="11536" width="22.5703125" style="9" hidden="1"/>
    <col min="11537" max="11537" width="21.140625" style="9" hidden="1"/>
    <col min="11538" max="11538" width="23.42578125" style="9" hidden="1"/>
    <col min="11539" max="11760" width="10.85546875" style="9" hidden="1"/>
    <col min="11761" max="11761" width="19.7109375" style="9" hidden="1"/>
    <col min="11762" max="11762" width="19.42578125" style="9" hidden="1"/>
    <col min="11763" max="11763" width="10.42578125" style="9" hidden="1"/>
    <col min="11764" max="11764" width="16.42578125" style="9" hidden="1"/>
    <col min="11765" max="11765" width="27.28515625" style="9" hidden="1"/>
    <col min="11766" max="11766" width="10.140625" style="9" hidden="1"/>
    <col min="11767" max="11767" width="18.140625" style="9" hidden="1"/>
    <col min="11768" max="11768" width="21" style="9" hidden="1"/>
    <col min="11769" max="11769" width="23.7109375" style="9" hidden="1"/>
    <col min="11770" max="11770" width="10.7109375" style="9" hidden="1"/>
    <col min="11771" max="11771" width="25.42578125" style="9" hidden="1"/>
    <col min="11772" max="11772" width="12.42578125" style="9" hidden="1"/>
    <col min="11773" max="11773" width="13.42578125" style="9" hidden="1"/>
    <col min="11774" max="11774" width="10.28515625" style="9" hidden="1"/>
    <col min="11775" max="11783" width="15.42578125" style="9" hidden="1"/>
    <col min="11784" max="11784" width="15.85546875" style="9" hidden="1"/>
    <col min="11785" max="11785" width="13.42578125" style="9" hidden="1"/>
    <col min="11786" max="11786" width="12.85546875" style="9" hidden="1"/>
    <col min="11787" max="11787" width="13.42578125" style="9" hidden="1"/>
    <col min="11788" max="11788" width="16" style="9" hidden="1"/>
    <col min="11789" max="11789" width="12.28515625" style="9" hidden="1"/>
    <col min="11790" max="11790" width="17.28515625" style="9" hidden="1"/>
    <col min="11791" max="11791" width="16.28515625" style="9" hidden="1"/>
    <col min="11792" max="11792" width="22.5703125" style="9" hidden="1"/>
    <col min="11793" max="11793" width="21.140625" style="9" hidden="1"/>
    <col min="11794" max="11794" width="23.42578125" style="9" hidden="1"/>
    <col min="11795" max="12016" width="10.85546875" style="9" hidden="1"/>
    <col min="12017" max="12017" width="19.7109375" style="9" hidden="1"/>
    <col min="12018" max="12018" width="19.42578125" style="9" hidden="1"/>
    <col min="12019" max="12019" width="10.42578125" style="9" hidden="1"/>
    <col min="12020" max="12020" width="16.42578125" style="9" hidden="1"/>
    <col min="12021" max="12021" width="27.28515625" style="9" hidden="1"/>
    <col min="12022" max="12022" width="10.140625" style="9" hidden="1"/>
    <col min="12023" max="12023" width="18.140625" style="9" hidden="1"/>
    <col min="12024" max="12024" width="21" style="9" hidden="1"/>
    <col min="12025" max="12025" width="23.7109375" style="9" hidden="1"/>
    <col min="12026" max="12026" width="10.7109375" style="9" hidden="1"/>
    <col min="12027" max="12027" width="25.42578125" style="9" hidden="1"/>
    <col min="12028" max="12028" width="12.42578125" style="9" hidden="1"/>
    <col min="12029" max="12029" width="13.42578125" style="9" hidden="1"/>
    <col min="12030" max="12030" width="10.28515625" style="9" hidden="1"/>
    <col min="12031" max="12039" width="15.42578125" style="9" hidden="1"/>
    <col min="12040" max="12040" width="15.85546875" style="9" hidden="1"/>
    <col min="12041" max="12041" width="13.42578125" style="9" hidden="1"/>
    <col min="12042" max="12042" width="12.85546875" style="9" hidden="1"/>
    <col min="12043" max="12043" width="13.42578125" style="9" hidden="1"/>
    <col min="12044" max="12044" width="16" style="9" hidden="1"/>
    <col min="12045" max="12045" width="12.28515625" style="9" hidden="1"/>
    <col min="12046" max="12046" width="17.28515625" style="9" hidden="1"/>
    <col min="12047" max="12047" width="16.28515625" style="9" hidden="1"/>
    <col min="12048" max="12048" width="22.5703125" style="9" hidden="1"/>
    <col min="12049" max="12049" width="21.140625" style="9" hidden="1"/>
    <col min="12050" max="12050" width="23.42578125" style="9" hidden="1"/>
    <col min="12051" max="12272" width="10.85546875" style="9" hidden="1"/>
    <col min="12273" max="12273" width="19.7109375" style="9" hidden="1"/>
    <col min="12274" max="12274" width="19.42578125" style="9" hidden="1"/>
    <col min="12275" max="12275" width="10.42578125" style="9" hidden="1"/>
    <col min="12276" max="12276" width="16.42578125" style="9" hidden="1"/>
    <col min="12277" max="12277" width="27.28515625" style="9" hidden="1"/>
    <col min="12278" max="12278" width="10.140625" style="9" hidden="1"/>
    <col min="12279" max="12279" width="18.140625" style="9" hidden="1"/>
    <col min="12280" max="12280" width="21" style="9" hidden="1"/>
    <col min="12281" max="12281" width="23.7109375" style="9" hidden="1"/>
    <col min="12282" max="12282" width="10.7109375" style="9" hidden="1"/>
    <col min="12283" max="12283" width="25.42578125" style="9" hidden="1"/>
    <col min="12284" max="12284" width="12.42578125" style="9" hidden="1"/>
    <col min="12285" max="12285" width="13.42578125" style="9" hidden="1"/>
    <col min="12286" max="12286" width="10.28515625" style="9" hidden="1"/>
    <col min="12287" max="12295" width="15.42578125" style="9" hidden="1"/>
    <col min="12296" max="12296" width="15.85546875" style="9" hidden="1"/>
    <col min="12297" max="12297" width="13.42578125" style="9" hidden="1"/>
    <col min="12298" max="12298" width="12.85546875" style="9" hidden="1"/>
    <col min="12299" max="12299" width="13.42578125" style="9" hidden="1"/>
    <col min="12300" max="12300" width="16" style="9" hidden="1"/>
    <col min="12301" max="12301" width="12.28515625" style="9" hidden="1"/>
    <col min="12302" max="12302" width="17.28515625" style="9" hidden="1"/>
    <col min="12303" max="12303" width="16.28515625" style="9" hidden="1"/>
    <col min="12304" max="12304" width="22.5703125" style="9" hidden="1"/>
    <col min="12305" max="12305" width="21.140625" style="9" hidden="1"/>
    <col min="12306" max="12306" width="23.42578125" style="9" hidden="1"/>
    <col min="12307" max="12528" width="10.85546875" style="9" hidden="1"/>
    <col min="12529" max="12529" width="19.7109375" style="9" hidden="1"/>
    <col min="12530" max="12530" width="19.42578125" style="9" hidden="1"/>
    <col min="12531" max="12531" width="10.42578125" style="9" hidden="1"/>
    <col min="12532" max="12532" width="16.42578125" style="9" hidden="1"/>
    <col min="12533" max="12533" width="27.28515625" style="9" hidden="1"/>
    <col min="12534" max="12534" width="10.140625" style="9" hidden="1"/>
    <col min="12535" max="12535" width="18.140625" style="9" hidden="1"/>
    <col min="12536" max="12536" width="21" style="9" hidden="1"/>
    <col min="12537" max="12537" width="23.7109375" style="9" hidden="1"/>
    <col min="12538" max="12538" width="10.7109375" style="9" hidden="1"/>
    <col min="12539" max="12539" width="25.42578125" style="9" hidden="1"/>
    <col min="12540" max="12540" width="12.42578125" style="9" hidden="1"/>
    <col min="12541" max="12541" width="13.42578125" style="9" hidden="1"/>
    <col min="12542" max="12542" width="10.28515625" style="9" hidden="1"/>
    <col min="12543" max="12551" width="15.42578125" style="9" hidden="1"/>
    <col min="12552" max="12552" width="15.85546875" style="9" hidden="1"/>
    <col min="12553" max="12553" width="13.42578125" style="9" hidden="1"/>
    <col min="12554" max="12554" width="12.85546875" style="9" hidden="1"/>
    <col min="12555" max="12555" width="13.42578125" style="9" hidden="1"/>
    <col min="12556" max="12556" width="16" style="9" hidden="1"/>
    <col min="12557" max="12557" width="12.28515625" style="9" hidden="1"/>
    <col min="12558" max="12558" width="17.28515625" style="9" hidden="1"/>
    <col min="12559" max="12559" width="16.28515625" style="9" hidden="1"/>
    <col min="12560" max="12560" width="22.5703125" style="9" hidden="1"/>
    <col min="12561" max="12561" width="21.140625" style="9" hidden="1"/>
    <col min="12562" max="12562" width="23.42578125" style="9" hidden="1"/>
    <col min="12563" max="12784" width="10.85546875" style="9" hidden="1"/>
    <col min="12785" max="12785" width="19.7109375" style="9" hidden="1"/>
    <col min="12786" max="12786" width="19.42578125" style="9" hidden="1"/>
    <col min="12787" max="12787" width="10.42578125" style="9" hidden="1"/>
    <col min="12788" max="12788" width="16.42578125" style="9" hidden="1"/>
    <col min="12789" max="12789" width="27.28515625" style="9" hidden="1"/>
    <col min="12790" max="12790" width="10.140625" style="9" hidden="1"/>
    <col min="12791" max="12791" width="18.140625" style="9" hidden="1"/>
    <col min="12792" max="12792" width="21" style="9" hidden="1"/>
    <col min="12793" max="12793" width="23.7109375" style="9" hidden="1"/>
    <col min="12794" max="12794" width="10.7109375" style="9" hidden="1"/>
    <col min="12795" max="12795" width="25.42578125" style="9" hidden="1"/>
    <col min="12796" max="12796" width="12.42578125" style="9" hidden="1"/>
    <col min="12797" max="12797" width="13.42578125" style="9" hidden="1"/>
    <col min="12798" max="12798" width="10.28515625" style="9" hidden="1"/>
    <col min="12799" max="12807" width="15.42578125" style="9" hidden="1"/>
    <col min="12808" max="12808" width="15.85546875" style="9" hidden="1"/>
    <col min="12809" max="12809" width="13.42578125" style="9" hidden="1"/>
    <col min="12810" max="12810" width="12.85546875" style="9" hidden="1"/>
    <col min="12811" max="12811" width="13.42578125" style="9" hidden="1"/>
    <col min="12812" max="12812" width="16" style="9" hidden="1"/>
    <col min="12813" max="12813" width="12.28515625" style="9" hidden="1"/>
    <col min="12814" max="12814" width="17.28515625" style="9" hidden="1"/>
    <col min="12815" max="12815" width="16.28515625" style="9" hidden="1"/>
    <col min="12816" max="12816" width="22.5703125" style="9" hidden="1"/>
    <col min="12817" max="12817" width="21.140625" style="9" hidden="1"/>
    <col min="12818" max="12818" width="23.42578125" style="9" hidden="1"/>
    <col min="12819" max="13040" width="10.85546875" style="9" hidden="1"/>
    <col min="13041" max="13041" width="19.7109375" style="9" hidden="1"/>
    <col min="13042" max="13042" width="19.42578125" style="9" hidden="1"/>
    <col min="13043" max="13043" width="10.42578125" style="9" hidden="1"/>
    <col min="13044" max="13044" width="16.42578125" style="9" hidden="1"/>
    <col min="13045" max="13045" width="27.28515625" style="9" hidden="1"/>
    <col min="13046" max="13046" width="10.140625" style="9" hidden="1"/>
    <col min="13047" max="13047" width="18.140625" style="9" hidden="1"/>
    <col min="13048" max="13048" width="21" style="9" hidden="1"/>
    <col min="13049" max="13049" width="23.7109375" style="9" hidden="1"/>
    <col min="13050" max="13050" width="10.7109375" style="9" hidden="1"/>
    <col min="13051" max="13051" width="25.42578125" style="9" hidden="1"/>
    <col min="13052" max="13052" width="12.42578125" style="9" hidden="1"/>
    <col min="13053" max="13053" width="13.42578125" style="9" hidden="1"/>
    <col min="13054" max="13054" width="10.28515625" style="9" hidden="1"/>
    <col min="13055" max="13063" width="15.42578125" style="9" hidden="1"/>
    <col min="13064" max="13064" width="15.85546875" style="9" hidden="1"/>
    <col min="13065" max="13065" width="13.42578125" style="9" hidden="1"/>
    <col min="13066" max="13066" width="12.85546875" style="9" hidden="1"/>
    <col min="13067" max="13067" width="13.42578125" style="9" hidden="1"/>
    <col min="13068" max="13068" width="16" style="9" hidden="1"/>
    <col min="13069" max="13069" width="12.28515625" style="9" hidden="1"/>
    <col min="13070" max="13070" width="17.28515625" style="9" hidden="1"/>
    <col min="13071" max="13071" width="16.28515625" style="9" hidden="1"/>
    <col min="13072" max="13072" width="22.5703125" style="9" hidden="1"/>
    <col min="13073" max="13073" width="21.140625" style="9" hidden="1"/>
    <col min="13074" max="13074" width="23.42578125" style="9" hidden="1"/>
    <col min="13075" max="13296" width="10.85546875" style="9" hidden="1"/>
    <col min="13297" max="13297" width="19.7109375" style="9" hidden="1"/>
    <col min="13298" max="13298" width="19.42578125" style="9" hidden="1"/>
    <col min="13299" max="13299" width="10.42578125" style="9" hidden="1"/>
    <col min="13300" max="13300" width="16.42578125" style="9" hidden="1"/>
    <col min="13301" max="13301" width="27.28515625" style="9" hidden="1"/>
    <col min="13302" max="13302" width="10.140625" style="9" hidden="1"/>
    <col min="13303" max="13303" width="18.140625" style="9" hidden="1"/>
    <col min="13304" max="13304" width="21" style="9" hidden="1"/>
    <col min="13305" max="13305" width="23.7109375" style="9" hidden="1"/>
    <col min="13306" max="13306" width="10.7109375" style="9" hidden="1"/>
    <col min="13307" max="13307" width="25.42578125" style="9" hidden="1"/>
    <col min="13308" max="13308" width="12.42578125" style="9" hidden="1"/>
    <col min="13309" max="13309" width="13.42578125" style="9" hidden="1"/>
    <col min="13310" max="13310" width="10.28515625" style="9" hidden="1"/>
    <col min="13311" max="13319" width="15.42578125" style="9" hidden="1"/>
    <col min="13320" max="13320" width="15.85546875" style="9" hidden="1"/>
    <col min="13321" max="13321" width="13.42578125" style="9" hidden="1"/>
    <col min="13322" max="13322" width="12.85546875" style="9" hidden="1"/>
    <col min="13323" max="13323" width="13.42578125" style="9" hidden="1"/>
    <col min="13324" max="13324" width="16" style="9" hidden="1"/>
    <col min="13325" max="13325" width="12.28515625" style="9" hidden="1"/>
    <col min="13326" max="13326" width="17.28515625" style="9" hidden="1"/>
    <col min="13327" max="13327" width="16.28515625" style="9" hidden="1"/>
    <col min="13328" max="13328" width="22.5703125" style="9" hidden="1"/>
    <col min="13329" max="13329" width="21.140625" style="9" hidden="1"/>
    <col min="13330" max="13330" width="23.42578125" style="9" hidden="1"/>
    <col min="13331" max="13552" width="10.85546875" style="9" hidden="1"/>
    <col min="13553" max="13553" width="19.7109375" style="9" hidden="1"/>
    <col min="13554" max="13554" width="19.42578125" style="9" hidden="1"/>
    <col min="13555" max="13555" width="10.42578125" style="9" hidden="1"/>
    <col min="13556" max="13556" width="16.42578125" style="9" hidden="1"/>
    <col min="13557" max="13557" width="27.28515625" style="9" hidden="1"/>
    <col min="13558" max="13558" width="10.140625" style="9" hidden="1"/>
    <col min="13559" max="13559" width="18.140625" style="9" hidden="1"/>
    <col min="13560" max="13560" width="21" style="9" hidden="1"/>
    <col min="13561" max="13561" width="23.7109375" style="9" hidden="1"/>
    <col min="13562" max="13562" width="10.7109375" style="9" hidden="1"/>
    <col min="13563" max="13563" width="25.42578125" style="9" hidden="1"/>
    <col min="13564" max="13564" width="12.42578125" style="9" hidden="1"/>
    <col min="13565" max="13565" width="13.42578125" style="9" hidden="1"/>
    <col min="13566" max="13566" width="10.28515625" style="9" hidden="1"/>
    <col min="13567" max="13575" width="15.42578125" style="9" hidden="1"/>
    <col min="13576" max="13576" width="15.85546875" style="9" hidden="1"/>
    <col min="13577" max="13577" width="13.42578125" style="9" hidden="1"/>
    <col min="13578" max="13578" width="12.85546875" style="9" hidden="1"/>
    <col min="13579" max="13579" width="13.42578125" style="9" hidden="1"/>
    <col min="13580" max="13580" width="16" style="9" hidden="1"/>
    <col min="13581" max="13581" width="12.28515625" style="9" hidden="1"/>
    <col min="13582" max="13582" width="17.28515625" style="9" hidden="1"/>
    <col min="13583" max="13583" width="16.28515625" style="9" hidden="1"/>
    <col min="13584" max="13584" width="22.5703125" style="9" hidden="1"/>
    <col min="13585" max="13585" width="21.140625" style="9" hidden="1"/>
    <col min="13586" max="13586" width="23.42578125" style="9" hidden="1"/>
    <col min="13587" max="13808" width="10.85546875" style="9" hidden="1"/>
    <col min="13809" max="13809" width="19.7109375" style="9" hidden="1"/>
    <col min="13810" max="13810" width="19.42578125" style="9" hidden="1"/>
    <col min="13811" max="13811" width="10.42578125" style="9" hidden="1"/>
    <col min="13812" max="13812" width="16.42578125" style="9" hidden="1"/>
    <col min="13813" max="13813" width="27.28515625" style="9" hidden="1"/>
    <col min="13814" max="13814" width="10.140625" style="9" hidden="1"/>
    <col min="13815" max="13815" width="18.140625" style="9" hidden="1"/>
    <col min="13816" max="13816" width="21" style="9" hidden="1"/>
    <col min="13817" max="13817" width="23.7109375" style="9" hidden="1"/>
    <col min="13818" max="13818" width="10.7109375" style="9" hidden="1"/>
    <col min="13819" max="13819" width="25.42578125" style="9" hidden="1"/>
    <col min="13820" max="13820" width="12.42578125" style="9" hidden="1"/>
    <col min="13821" max="13821" width="13.42578125" style="9" hidden="1"/>
    <col min="13822" max="13822" width="10.28515625" style="9" hidden="1"/>
    <col min="13823" max="13831" width="15.42578125" style="9" hidden="1"/>
    <col min="13832" max="13832" width="15.85546875" style="9" hidden="1"/>
    <col min="13833" max="13833" width="13.42578125" style="9" hidden="1"/>
    <col min="13834" max="13834" width="12.85546875" style="9" hidden="1"/>
    <col min="13835" max="13835" width="13.42578125" style="9" hidden="1"/>
    <col min="13836" max="13836" width="16" style="9" hidden="1"/>
    <col min="13837" max="13837" width="12.28515625" style="9" hidden="1"/>
    <col min="13838" max="13838" width="17.28515625" style="9" hidden="1"/>
    <col min="13839" max="13839" width="16.28515625" style="9" hidden="1"/>
    <col min="13840" max="13840" width="22.5703125" style="9" hidden="1"/>
    <col min="13841" max="13841" width="21.140625" style="9" hidden="1"/>
    <col min="13842" max="13842" width="23.42578125" style="9" hidden="1"/>
    <col min="13843" max="14064" width="10.85546875" style="9" hidden="1"/>
    <col min="14065" max="14065" width="19.7109375" style="9" hidden="1"/>
    <col min="14066" max="14066" width="19.42578125" style="9" hidden="1"/>
    <col min="14067" max="14067" width="10.42578125" style="9" hidden="1"/>
    <col min="14068" max="14068" width="16.42578125" style="9" hidden="1"/>
    <col min="14069" max="14069" width="27.28515625" style="9" hidden="1"/>
    <col min="14070" max="14070" width="10.140625" style="9" hidden="1"/>
    <col min="14071" max="14071" width="18.140625" style="9" hidden="1"/>
    <col min="14072" max="14072" width="21" style="9" hidden="1"/>
    <col min="14073" max="14073" width="23.7109375" style="9" hidden="1"/>
    <col min="14074" max="14074" width="10.7109375" style="9" hidden="1"/>
    <col min="14075" max="14075" width="25.42578125" style="9" hidden="1"/>
    <col min="14076" max="14076" width="12.42578125" style="9" hidden="1"/>
    <col min="14077" max="14077" width="13.42578125" style="9" hidden="1"/>
    <col min="14078" max="14078" width="10.28515625" style="9" hidden="1"/>
    <col min="14079" max="14087" width="15.42578125" style="9" hidden="1"/>
    <col min="14088" max="14088" width="15.85546875" style="9" hidden="1"/>
    <col min="14089" max="14089" width="13.42578125" style="9" hidden="1"/>
    <col min="14090" max="14090" width="12.85546875" style="9" hidden="1"/>
    <col min="14091" max="14091" width="13.42578125" style="9" hidden="1"/>
    <col min="14092" max="14092" width="16" style="9" hidden="1"/>
    <col min="14093" max="14093" width="12.28515625" style="9" hidden="1"/>
    <col min="14094" max="14094" width="17.28515625" style="9" hidden="1"/>
    <col min="14095" max="14095" width="16.28515625" style="9" hidden="1"/>
    <col min="14096" max="14096" width="22.5703125" style="9" hidden="1"/>
    <col min="14097" max="14097" width="21.140625" style="9" hidden="1"/>
    <col min="14098" max="14098" width="23.42578125" style="9" hidden="1"/>
    <col min="14099" max="14320" width="10.85546875" style="9" hidden="1"/>
    <col min="14321" max="14321" width="19.7109375" style="9" hidden="1"/>
    <col min="14322" max="14322" width="19.42578125" style="9" hidden="1"/>
    <col min="14323" max="14323" width="10.42578125" style="9" hidden="1"/>
    <col min="14324" max="14324" width="16.42578125" style="9" hidden="1"/>
    <col min="14325" max="14325" width="27.28515625" style="9" hidden="1"/>
    <col min="14326" max="14326" width="10.140625" style="9" hidden="1"/>
    <col min="14327" max="14327" width="18.140625" style="9" hidden="1"/>
    <col min="14328" max="14328" width="21" style="9" hidden="1"/>
    <col min="14329" max="14329" width="23.7109375" style="9" hidden="1"/>
    <col min="14330" max="14330" width="10.7109375" style="9" hidden="1"/>
    <col min="14331" max="14331" width="25.42578125" style="9" hidden="1"/>
    <col min="14332" max="14332" width="12.42578125" style="9" hidden="1"/>
    <col min="14333" max="14333" width="13.42578125" style="9" hidden="1"/>
    <col min="14334" max="14334" width="10.28515625" style="9" hidden="1"/>
    <col min="14335" max="14343" width="15.42578125" style="9" hidden="1"/>
    <col min="14344" max="14344" width="15.85546875" style="9" hidden="1"/>
    <col min="14345" max="14345" width="13.42578125" style="9" hidden="1"/>
    <col min="14346" max="14346" width="12.85546875" style="9" hidden="1"/>
    <col min="14347" max="14347" width="13.42578125" style="9" hidden="1"/>
    <col min="14348" max="14348" width="16" style="9" hidden="1"/>
    <col min="14349" max="14349" width="12.28515625" style="9" hidden="1"/>
    <col min="14350" max="14350" width="17.28515625" style="9" hidden="1"/>
    <col min="14351" max="14351" width="16.28515625" style="9" hidden="1"/>
    <col min="14352" max="14352" width="22.5703125" style="9" hidden="1"/>
    <col min="14353" max="14353" width="21.140625" style="9" hidden="1"/>
    <col min="14354" max="14354" width="23.42578125" style="9" hidden="1"/>
    <col min="14355" max="14576" width="10.85546875" style="9" hidden="1"/>
    <col min="14577" max="14577" width="19.7109375" style="9" hidden="1"/>
    <col min="14578" max="14578" width="19.42578125" style="9" hidden="1"/>
    <col min="14579" max="14579" width="10.42578125" style="9" hidden="1"/>
    <col min="14580" max="14580" width="16.42578125" style="9" hidden="1"/>
    <col min="14581" max="14581" width="27.28515625" style="9" hidden="1"/>
    <col min="14582" max="14582" width="10.140625" style="9" hidden="1"/>
    <col min="14583" max="14583" width="18.140625" style="9" hidden="1"/>
    <col min="14584" max="14584" width="21" style="9" hidden="1"/>
    <col min="14585" max="14585" width="23.7109375" style="9" hidden="1"/>
    <col min="14586" max="14586" width="10.7109375" style="9" hidden="1"/>
    <col min="14587" max="14587" width="25.42578125" style="9" hidden="1"/>
    <col min="14588" max="14588" width="12.42578125" style="9" hidden="1"/>
    <col min="14589" max="14589" width="13.42578125" style="9" hidden="1"/>
    <col min="14590" max="14590" width="10.28515625" style="9" hidden="1"/>
    <col min="14591" max="14599" width="15.42578125" style="9" hidden="1"/>
    <col min="14600" max="14600" width="15.85546875" style="9" hidden="1"/>
    <col min="14601" max="14601" width="13.42578125" style="9" hidden="1"/>
    <col min="14602" max="14602" width="12.85546875" style="9" hidden="1"/>
    <col min="14603" max="14603" width="13.42578125" style="9" hidden="1"/>
    <col min="14604" max="14604" width="16" style="9" hidden="1"/>
    <col min="14605" max="14605" width="12.28515625" style="9" hidden="1"/>
    <col min="14606" max="14606" width="17.28515625" style="9" hidden="1"/>
    <col min="14607" max="14607" width="16.28515625" style="9" hidden="1"/>
    <col min="14608" max="14608" width="22.5703125" style="9" hidden="1"/>
    <col min="14609" max="14609" width="21.140625" style="9" hidden="1"/>
    <col min="14610" max="14610" width="23.42578125" style="9" hidden="1"/>
    <col min="14611" max="14832" width="10.85546875" style="9" hidden="1"/>
    <col min="14833" max="14833" width="19.7109375" style="9" hidden="1"/>
    <col min="14834" max="14834" width="19.42578125" style="9" hidden="1"/>
    <col min="14835" max="14835" width="10.42578125" style="9" hidden="1"/>
    <col min="14836" max="14836" width="16.42578125" style="9" hidden="1"/>
    <col min="14837" max="14837" width="27.28515625" style="9" hidden="1"/>
    <col min="14838" max="14838" width="10.140625" style="9" hidden="1"/>
    <col min="14839" max="14839" width="18.140625" style="9" hidden="1"/>
    <col min="14840" max="14840" width="21" style="9" hidden="1"/>
    <col min="14841" max="14841" width="23.7109375" style="9" hidden="1"/>
    <col min="14842" max="14842" width="10.7109375" style="9" hidden="1"/>
    <col min="14843" max="14843" width="25.42578125" style="9" hidden="1"/>
    <col min="14844" max="14844" width="12.42578125" style="9" hidden="1"/>
    <col min="14845" max="14845" width="13.42578125" style="9" hidden="1"/>
    <col min="14846" max="14846" width="10.28515625" style="9" hidden="1"/>
    <col min="14847" max="14855" width="15.42578125" style="9" hidden="1"/>
    <col min="14856" max="14856" width="15.85546875" style="9" hidden="1"/>
    <col min="14857" max="14857" width="13.42578125" style="9" hidden="1"/>
    <col min="14858" max="14858" width="12.85546875" style="9" hidden="1"/>
    <col min="14859" max="14859" width="13.42578125" style="9" hidden="1"/>
    <col min="14860" max="14860" width="16" style="9" hidden="1"/>
    <col min="14861" max="14861" width="12.28515625" style="9" hidden="1"/>
    <col min="14862" max="14862" width="17.28515625" style="9" hidden="1"/>
    <col min="14863" max="14863" width="16.28515625" style="9" hidden="1"/>
    <col min="14864" max="14864" width="22.5703125" style="9" hidden="1"/>
    <col min="14865" max="14865" width="21.140625" style="9" hidden="1"/>
    <col min="14866" max="14866" width="23.42578125" style="9" hidden="1"/>
    <col min="14867" max="15088" width="10.85546875" style="9" hidden="1"/>
    <col min="15089" max="15089" width="19.7109375" style="9" hidden="1"/>
    <col min="15090" max="15090" width="19.42578125" style="9" hidden="1"/>
    <col min="15091" max="15091" width="10.42578125" style="9" hidden="1"/>
    <col min="15092" max="15092" width="16.42578125" style="9" hidden="1"/>
    <col min="15093" max="15093" width="27.28515625" style="9" hidden="1"/>
    <col min="15094" max="15094" width="10.140625" style="9" hidden="1"/>
    <col min="15095" max="15095" width="18.140625" style="9" hidden="1"/>
    <col min="15096" max="15096" width="21" style="9" hidden="1"/>
    <col min="15097" max="15097" width="23.7109375" style="9" hidden="1"/>
    <col min="15098" max="15098" width="10.7109375" style="9" hidden="1"/>
    <col min="15099" max="15099" width="25.42578125" style="9" hidden="1"/>
    <col min="15100" max="15100" width="12.42578125" style="9" hidden="1"/>
    <col min="15101" max="15101" width="13.42578125" style="9" hidden="1"/>
    <col min="15102" max="15102" width="10.28515625" style="9" hidden="1"/>
    <col min="15103" max="15111" width="15.42578125" style="9" hidden="1"/>
    <col min="15112" max="15112" width="15.85546875" style="9" hidden="1"/>
    <col min="15113" max="15113" width="13.42578125" style="9" hidden="1"/>
    <col min="15114" max="15114" width="12.85546875" style="9" hidden="1"/>
    <col min="15115" max="15115" width="13.42578125" style="9" hidden="1"/>
    <col min="15116" max="15116" width="16" style="9" hidden="1"/>
    <col min="15117" max="15117" width="12.28515625" style="9" hidden="1"/>
    <col min="15118" max="15118" width="17.28515625" style="9" hidden="1"/>
    <col min="15119" max="15119" width="16.28515625" style="9" hidden="1"/>
    <col min="15120" max="15120" width="22.5703125" style="9" hidden="1"/>
    <col min="15121" max="15121" width="21.140625" style="9" hidden="1"/>
    <col min="15122" max="15122" width="23.42578125" style="9" hidden="1"/>
    <col min="15123" max="15344" width="10.85546875" style="9" hidden="1"/>
    <col min="15345" max="15345" width="19.7109375" style="9" hidden="1"/>
    <col min="15346" max="15346" width="19.42578125" style="9" hidden="1"/>
    <col min="15347" max="15347" width="10.42578125" style="9" hidden="1"/>
    <col min="15348" max="15348" width="16.42578125" style="9" hidden="1"/>
    <col min="15349" max="15349" width="27.28515625" style="9" hidden="1"/>
    <col min="15350" max="15350" width="10.140625" style="9" hidden="1"/>
    <col min="15351" max="15351" width="18.140625" style="9" hidden="1"/>
    <col min="15352" max="15352" width="21" style="9" hidden="1"/>
    <col min="15353" max="15353" width="23.7109375" style="9" hidden="1"/>
    <col min="15354" max="15354" width="10.7109375" style="9" hidden="1"/>
    <col min="15355" max="15355" width="25.42578125" style="9" hidden="1"/>
    <col min="15356" max="15356" width="12.42578125" style="9" hidden="1"/>
    <col min="15357" max="15357" width="13.42578125" style="9" hidden="1"/>
    <col min="15358" max="15358" width="10.28515625" style="9" hidden="1"/>
    <col min="15359" max="15367" width="15.42578125" style="9" hidden="1"/>
    <col min="15368" max="15368" width="15.85546875" style="9" hidden="1"/>
    <col min="15369" max="15369" width="13.42578125" style="9" hidden="1"/>
    <col min="15370" max="15370" width="12.85546875" style="9" hidden="1"/>
    <col min="15371" max="15371" width="13.42578125" style="9" hidden="1"/>
    <col min="15372" max="15372" width="16" style="9" hidden="1"/>
    <col min="15373" max="15373" width="12.28515625" style="9" hidden="1"/>
    <col min="15374" max="15374" width="17.28515625" style="9" hidden="1"/>
    <col min="15375" max="15375" width="16.28515625" style="9" hidden="1"/>
    <col min="15376" max="15376" width="22.5703125" style="9" hidden="1"/>
    <col min="15377" max="15377" width="21.140625" style="9" hidden="1"/>
    <col min="15378" max="15378" width="23.42578125" style="9" hidden="1"/>
    <col min="15379" max="15600" width="10.85546875" style="9" hidden="1"/>
    <col min="15601" max="15601" width="19.7109375" style="9" hidden="1"/>
    <col min="15602" max="15602" width="19.42578125" style="9" hidden="1"/>
    <col min="15603" max="15603" width="10.42578125" style="9" hidden="1"/>
    <col min="15604" max="15604" width="16.42578125" style="9" hidden="1"/>
    <col min="15605" max="15605" width="27.28515625" style="9" hidden="1"/>
    <col min="15606" max="15606" width="10.140625" style="9" hidden="1"/>
    <col min="15607" max="15607" width="18.140625" style="9" hidden="1"/>
    <col min="15608" max="15608" width="21" style="9" hidden="1"/>
    <col min="15609" max="15609" width="23.7109375" style="9" hidden="1"/>
    <col min="15610" max="15610" width="10.7109375" style="9" hidden="1"/>
    <col min="15611" max="15611" width="25.42578125" style="9" hidden="1"/>
    <col min="15612" max="15612" width="12.42578125" style="9" hidden="1"/>
    <col min="15613" max="15613" width="13.42578125" style="9" hidden="1"/>
    <col min="15614" max="15614" width="10.28515625" style="9" hidden="1"/>
    <col min="15615" max="15623" width="15.42578125" style="9" hidden="1"/>
    <col min="15624" max="15624" width="15.85546875" style="9" hidden="1"/>
    <col min="15625" max="15625" width="13.42578125" style="9" hidden="1"/>
    <col min="15626" max="15626" width="12.85546875" style="9" hidden="1"/>
    <col min="15627" max="15627" width="13.42578125" style="9" hidden="1"/>
    <col min="15628" max="15628" width="16" style="9" hidden="1"/>
    <col min="15629" max="15629" width="12.28515625" style="9" hidden="1"/>
    <col min="15630" max="15630" width="17.28515625" style="9" hidden="1"/>
    <col min="15631" max="15631" width="16.28515625" style="9" hidden="1"/>
    <col min="15632" max="15632" width="22.5703125" style="9" hidden="1"/>
    <col min="15633" max="15633" width="21.140625" style="9" hidden="1"/>
    <col min="15634" max="15634" width="23.42578125" style="9" hidden="1"/>
    <col min="15635" max="15856" width="10.85546875" style="9" hidden="1"/>
    <col min="15857" max="15857" width="19.7109375" style="9" hidden="1"/>
    <col min="15858" max="15858" width="19.42578125" style="9" hidden="1"/>
    <col min="15859" max="15859" width="10.42578125" style="9" hidden="1"/>
    <col min="15860" max="15860" width="16.42578125" style="9" hidden="1"/>
    <col min="15861" max="15861" width="27.28515625" style="9" hidden="1"/>
    <col min="15862" max="15862" width="10.140625" style="9" hidden="1"/>
    <col min="15863" max="15863" width="18.140625" style="9" hidden="1"/>
    <col min="15864" max="15864" width="21" style="9" hidden="1"/>
    <col min="15865" max="15865" width="23.7109375" style="9" hidden="1"/>
    <col min="15866" max="15866" width="10.7109375" style="9" hidden="1"/>
    <col min="15867" max="15867" width="25.42578125" style="9" hidden="1"/>
    <col min="15868" max="15868" width="12.42578125" style="9" hidden="1"/>
    <col min="15869" max="15869" width="13.42578125" style="9" hidden="1"/>
    <col min="15870" max="15870" width="10.28515625" style="9" hidden="1"/>
    <col min="15871" max="15879" width="15.42578125" style="9" hidden="1"/>
    <col min="15880" max="15880" width="15.85546875" style="9" hidden="1"/>
    <col min="15881" max="15881" width="13.42578125" style="9" hidden="1"/>
    <col min="15882" max="15882" width="12.85546875" style="9" hidden="1"/>
    <col min="15883" max="15883" width="13.42578125" style="9" hidden="1"/>
    <col min="15884" max="15884" width="16" style="9" hidden="1"/>
    <col min="15885" max="15885" width="12.28515625" style="9" hidden="1"/>
    <col min="15886" max="15886" width="17.28515625" style="9" hidden="1"/>
    <col min="15887" max="15887" width="16.28515625" style="9" hidden="1"/>
    <col min="15888" max="15888" width="22.5703125" style="9" hidden="1"/>
    <col min="15889" max="15889" width="21.140625" style="9" hidden="1"/>
    <col min="15890" max="15890" width="23.42578125" style="9" hidden="1"/>
    <col min="15891" max="16112" width="10.85546875" style="9" hidden="1"/>
    <col min="16113" max="16113" width="19.7109375" style="9" hidden="1"/>
    <col min="16114" max="16114" width="19.42578125" style="9" hidden="1"/>
    <col min="16115" max="16115" width="10.42578125" style="9" hidden="1"/>
    <col min="16116" max="16116" width="16.42578125" style="9" hidden="1"/>
    <col min="16117" max="16117" width="27.28515625" style="9" hidden="1"/>
    <col min="16118" max="16118" width="10.140625" style="9" hidden="1"/>
    <col min="16119" max="16119" width="18.140625" style="9" hidden="1"/>
    <col min="16120" max="16120" width="21" style="9" hidden="1"/>
    <col min="16121" max="16121" width="23.7109375" style="9" hidden="1"/>
    <col min="16122" max="16122" width="10.7109375" style="9" hidden="1"/>
    <col min="16123" max="16123" width="25.42578125" style="9" hidden="1"/>
    <col min="16124" max="16124" width="12.42578125" style="9" hidden="1"/>
    <col min="16125" max="16125" width="13.42578125" style="9" hidden="1"/>
    <col min="16126" max="16126" width="10.28515625" style="9" hidden="1"/>
    <col min="16127" max="16135" width="15.42578125" style="9" hidden="1"/>
    <col min="16136" max="16136" width="15.85546875" style="9" hidden="1"/>
    <col min="16137" max="16137" width="13.42578125" style="9" hidden="1"/>
    <col min="16138" max="16138" width="12.85546875" style="9" hidden="1"/>
    <col min="16139" max="16139" width="13.42578125" style="9" hidden="1"/>
    <col min="16140" max="16140" width="16" style="9" hidden="1"/>
    <col min="16141" max="16141" width="12.28515625" style="9" hidden="1"/>
    <col min="16142" max="16142" width="17.28515625" style="9" hidden="1"/>
    <col min="16143" max="16143" width="16.28515625" style="9" hidden="1"/>
    <col min="16144" max="16144" width="22.5703125" style="9" hidden="1"/>
    <col min="16145" max="16145" width="21.140625" style="9" hidden="1"/>
    <col min="16146" max="16146" width="23.42578125" style="9" hidden="1"/>
    <col min="16147" max="16147" width="21.140625" style="9" hidden="1"/>
    <col min="16148" max="16148" width="23.42578125" style="9" hidden="1"/>
    <col min="16149" max="16149" width="21.140625" style="9" hidden="1"/>
    <col min="16150" max="16150" width="23.42578125" style="9" hidden="1"/>
    <col min="16151" max="16151" width="21.140625" style="9" hidden="1"/>
    <col min="16152" max="16152" width="23.42578125" style="9" hidden="1"/>
    <col min="16153" max="16153" width="21.140625" style="9" hidden="1"/>
    <col min="16154" max="16155" width="23.42578125" style="9" hidden="1"/>
    <col min="16156" max="16156" width="21.140625" style="9" hidden="1"/>
    <col min="16157" max="16158" width="23.42578125" style="9" hidden="1"/>
    <col min="16159" max="16159" width="21.140625" style="9" hidden="1"/>
    <col min="16160" max="16161" width="23.42578125" style="9" hidden="1"/>
    <col min="16162" max="16162" width="21.140625" style="9" hidden="1"/>
    <col min="16163" max="16163" width="23.42578125" style="9" hidden="1"/>
    <col min="16164" max="16384" width="10.85546875" style="9" hidden="1"/>
  </cols>
  <sheetData>
    <row r="1" spans="1:17" ht="13.5" customHeight="1" x14ac:dyDescent="0.2">
      <c r="A1" s="215"/>
      <c r="B1" s="215"/>
      <c r="C1" s="215"/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</row>
    <row r="2" spans="1:17" ht="13.5" customHeight="1" x14ac:dyDescent="0.2">
      <c r="A2" s="215"/>
      <c r="B2" s="215"/>
      <c r="C2" s="215"/>
      <c r="D2" s="215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</row>
    <row r="3" spans="1:17" ht="35.25" customHeight="1" x14ac:dyDescent="0.2">
      <c r="A3" s="215"/>
      <c r="B3" s="215"/>
      <c r="C3" s="215"/>
      <c r="D3" s="215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</row>
    <row r="4" spans="1:17" ht="15.75" customHeight="1" x14ac:dyDescent="0.2">
      <c r="A4" s="223" t="s">
        <v>54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17" ht="15" customHeight="1" x14ac:dyDescent="0.2">
      <c r="A5" s="223" t="s">
        <v>76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17" x14ac:dyDescent="0.2">
      <c r="A6" s="223" t="s">
        <v>127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7" x14ac:dyDescent="0.2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4"/>
    </row>
    <row r="8" spans="1:17" x14ac:dyDescent="0.2">
      <c r="A8" s="251" t="s">
        <v>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07" t="s">
        <v>2</v>
      </c>
      <c r="N8" s="208"/>
      <c r="O8" s="208"/>
      <c r="P8" s="209"/>
      <c r="Q8" s="123"/>
    </row>
    <row r="9" spans="1:17" ht="12.75" customHeight="1" x14ac:dyDescent="0.2">
      <c r="A9" s="211" t="s">
        <v>84</v>
      </c>
      <c r="B9" s="211" t="s">
        <v>103</v>
      </c>
      <c r="C9" s="243" t="s">
        <v>205</v>
      </c>
      <c r="D9" s="210" t="s">
        <v>3</v>
      </c>
      <c r="E9" s="211" t="s">
        <v>4</v>
      </c>
      <c r="F9" s="252" t="s">
        <v>30</v>
      </c>
      <c r="G9" s="252"/>
      <c r="H9" s="252"/>
      <c r="I9" s="252"/>
      <c r="J9" s="252"/>
      <c r="K9" s="252"/>
      <c r="L9" s="210" t="s">
        <v>3</v>
      </c>
      <c r="M9" s="202" t="s">
        <v>244</v>
      </c>
      <c r="N9" s="210" t="s">
        <v>120</v>
      </c>
      <c r="O9" s="210" t="s">
        <v>6</v>
      </c>
      <c r="P9" s="210" t="s">
        <v>7</v>
      </c>
      <c r="Q9" s="202" t="s">
        <v>245</v>
      </c>
    </row>
    <row r="10" spans="1:17" ht="51" customHeight="1" x14ac:dyDescent="0.2">
      <c r="A10" s="211"/>
      <c r="B10" s="211"/>
      <c r="C10" s="244"/>
      <c r="D10" s="210"/>
      <c r="E10" s="211"/>
      <c r="F10" s="105" t="s">
        <v>32</v>
      </c>
      <c r="G10" s="113" t="s">
        <v>31</v>
      </c>
      <c r="H10" s="113" t="s">
        <v>36</v>
      </c>
      <c r="I10" s="105" t="s">
        <v>24</v>
      </c>
      <c r="J10" s="113" t="s">
        <v>37</v>
      </c>
      <c r="K10" s="113" t="s">
        <v>55</v>
      </c>
      <c r="L10" s="210"/>
      <c r="M10" s="202"/>
      <c r="N10" s="210"/>
      <c r="O10" s="210"/>
      <c r="P10" s="253"/>
      <c r="Q10" s="203"/>
    </row>
    <row r="11" spans="1:17" ht="60" customHeight="1" x14ac:dyDescent="0.2">
      <c r="A11" s="225" t="str">
        <f>'Plan de desarrollo'!B4</f>
        <v>5. Gobernanza y Gobernabilidad</v>
      </c>
      <c r="B11" s="225" t="str">
        <f>'Objetivos Estratégicos'!B3</f>
        <v xml:space="preserve">Elevar el nivel de competitividad y posicionamiento del Canal como plataforma de contenidos formativos, Informativos y culturales. </v>
      </c>
      <c r="C11" s="225" t="s">
        <v>254</v>
      </c>
      <c r="D11" s="230">
        <f>SUM(L11:L14)</f>
        <v>7.0000000000000007E-2</v>
      </c>
      <c r="E11" s="225" t="s">
        <v>223</v>
      </c>
      <c r="F11" s="106" t="s">
        <v>219</v>
      </c>
      <c r="G11" s="120" t="s">
        <v>225</v>
      </c>
      <c r="H11" s="66" t="s">
        <v>25</v>
      </c>
      <c r="I11" s="106" t="s">
        <v>220</v>
      </c>
      <c r="J11" s="106" t="s">
        <v>48</v>
      </c>
      <c r="K11" s="131">
        <v>62500</v>
      </c>
      <c r="L11" s="108">
        <v>0.02</v>
      </c>
      <c r="M11" s="131">
        <v>69621</v>
      </c>
      <c r="N11" s="108">
        <f>SUM(M11)/K11</f>
        <v>1.113936</v>
      </c>
      <c r="O11" s="156">
        <f t="shared" ref="O11:O18" si="0">IF(N11&lt;=100%,N11*L11,L11)</f>
        <v>0.02</v>
      </c>
      <c r="P11" s="164">
        <f>((SUM(O11))/$D$23)*100</f>
        <v>0.11111111111111109</v>
      </c>
      <c r="Q11" s="92" t="s">
        <v>306</v>
      </c>
    </row>
    <row r="12" spans="1:17" ht="57" customHeight="1" x14ac:dyDescent="0.2">
      <c r="A12" s="226"/>
      <c r="B12" s="226"/>
      <c r="C12" s="226"/>
      <c r="D12" s="230"/>
      <c r="E12" s="226"/>
      <c r="F12" s="106" t="s">
        <v>221</v>
      </c>
      <c r="G12" s="120" t="s">
        <v>224</v>
      </c>
      <c r="H12" s="120" t="s">
        <v>27</v>
      </c>
      <c r="I12" s="106" t="s">
        <v>222</v>
      </c>
      <c r="J12" s="120" t="s">
        <v>48</v>
      </c>
      <c r="K12" s="131">
        <v>2500</v>
      </c>
      <c r="L12" s="108">
        <v>0.02</v>
      </c>
      <c r="M12" s="131">
        <v>3125</v>
      </c>
      <c r="N12" s="108">
        <f>+M12/K12</f>
        <v>1.25</v>
      </c>
      <c r="O12" s="156">
        <f t="shared" si="0"/>
        <v>0.02</v>
      </c>
      <c r="P12" s="164">
        <f>((SUM(O12))/$D$23)*100</f>
        <v>0.11111111111111109</v>
      </c>
      <c r="Q12" s="92" t="s">
        <v>306</v>
      </c>
    </row>
    <row r="13" spans="1:17" ht="57" customHeight="1" x14ac:dyDescent="0.2">
      <c r="A13" s="226"/>
      <c r="B13" s="226"/>
      <c r="C13" s="226"/>
      <c r="D13" s="230"/>
      <c r="E13" s="226"/>
      <c r="F13" s="106" t="s">
        <v>226</v>
      </c>
      <c r="G13" s="120" t="s">
        <v>181</v>
      </c>
      <c r="H13" s="66" t="s">
        <v>25</v>
      </c>
      <c r="I13" s="106" t="s">
        <v>227</v>
      </c>
      <c r="J13" s="120" t="s">
        <v>48</v>
      </c>
      <c r="K13" s="131">
        <v>10000</v>
      </c>
      <c r="L13" s="108">
        <v>1.4999999999999999E-2</v>
      </c>
      <c r="M13" s="131">
        <v>14634</v>
      </c>
      <c r="N13" s="108">
        <f t="shared" ref="N13:N14" si="1">+M13/K13</f>
        <v>1.4634</v>
      </c>
      <c r="O13" s="156">
        <f t="shared" si="0"/>
        <v>1.4999999999999999E-2</v>
      </c>
      <c r="P13" s="164">
        <f>((SUM(O13))/$D$23)*100</f>
        <v>8.3333333333333315E-2</v>
      </c>
      <c r="Q13" s="92" t="s">
        <v>306</v>
      </c>
    </row>
    <row r="14" spans="1:17" ht="57" customHeight="1" x14ac:dyDescent="0.2">
      <c r="A14" s="226"/>
      <c r="B14" s="226"/>
      <c r="C14" s="226"/>
      <c r="D14" s="230"/>
      <c r="E14" s="240"/>
      <c r="F14" s="106" t="s">
        <v>228</v>
      </c>
      <c r="G14" s="120" t="s">
        <v>182</v>
      </c>
      <c r="H14" s="66" t="s">
        <v>25</v>
      </c>
      <c r="I14" s="106" t="s">
        <v>229</v>
      </c>
      <c r="J14" s="120" t="s">
        <v>48</v>
      </c>
      <c r="K14" s="131">
        <v>16000</v>
      </c>
      <c r="L14" s="108">
        <v>1.4999999999999999E-2</v>
      </c>
      <c r="M14" s="131">
        <v>17942</v>
      </c>
      <c r="N14" s="108">
        <f t="shared" si="1"/>
        <v>1.121375</v>
      </c>
      <c r="O14" s="156">
        <f t="shared" si="0"/>
        <v>1.4999999999999999E-2</v>
      </c>
      <c r="P14" s="164">
        <f>((SUM(O14))/$D$23)*100</f>
        <v>8.3333333333333315E-2</v>
      </c>
      <c r="Q14" s="92" t="s">
        <v>306</v>
      </c>
    </row>
    <row r="15" spans="1:17" ht="53.25" customHeight="1" x14ac:dyDescent="0.2">
      <c r="A15" s="226"/>
      <c r="B15" s="226"/>
      <c r="C15" s="229" t="s">
        <v>256</v>
      </c>
      <c r="D15" s="230">
        <f>SUM(L15:L18)</f>
        <v>7.0000000000000007E-2</v>
      </c>
      <c r="E15" s="225" t="s">
        <v>223</v>
      </c>
      <c r="F15" s="116" t="s">
        <v>234</v>
      </c>
      <c r="G15" s="116" t="s">
        <v>236</v>
      </c>
      <c r="H15" s="66" t="s">
        <v>25</v>
      </c>
      <c r="I15" s="116" t="s">
        <v>235</v>
      </c>
      <c r="J15" s="66" t="s">
        <v>23</v>
      </c>
      <c r="K15" s="131">
        <v>160000</v>
      </c>
      <c r="L15" s="164">
        <v>0.02</v>
      </c>
      <c r="M15" s="131">
        <v>413200</v>
      </c>
      <c r="N15" s="108">
        <f>+M15/K15</f>
        <v>2.5825</v>
      </c>
      <c r="O15" s="156">
        <f t="shared" si="0"/>
        <v>0.02</v>
      </c>
      <c r="P15" s="164">
        <f>((SUM(O15))/$D$23)*100</f>
        <v>0.11111111111111109</v>
      </c>
      <c r="Q15" s="92" t="s">
        <v>306</v>
      </c>
    </row>
    <row r="16" spans="1:17" ht="53.25" customHeight="1" x14ac:dyDescent="0.2">
      <c r="A16" s="226"/>
      <c r="B16" s="226"/>
      <c r="C16" s="229"/>
      <c r="D16" s="230"/>
      <c r="E16" s="226"/>
      <c r="F16" s="116" t="s">
        <v>238</v>
      </c>
      <c r="G16" s="116" t="s">
        <v>237</v>
      </c>
      <c r="H16" s="66" t="s">
        <v>25</v>
      </c>
      <c r="I16" s="116" t="s">
        <v>239</v>
      </c>
      <c r="J16" s="66" t="s">
        <v>23</v>
      </c>
      <c r="K16" s="131">
        <v>680000</v>
      </c>
      <c r="L16" s="164">
        <v>0.02</v>
      </c>
      <c r="M16" s="131">
        <v>1265300</v>
      </c>
      <c r="N16" s="108">
        <f t="shared" ref="N16:N17" si="2">+M16/K16</f>
        <v>1.8607352941176472</v>
      </c>
      <c r="O16" s="156">
        <f t="shared" ref="O16:O17" si="3">IF(N16&lt;=100%,N16*L16,L16)</f>
        <v>0.02</v>
      </c>
      <c r="P16" s="164">
        <f t="shared" ref="P16:P17" si="4">((SUM(O16))/$D$23)*100</f>
        <v>0.11111111111111109</v>
      </c>
      <c r="Q16" s="92" t="s">
        <v>306</v>
      </c>
    </row>
    <row r="17" spans="1:17" ht="53.25" customHeight="1" x14ac:dyDescent="0.2">
      <c r="A17" s="226"/>
      <c r="B17" s="226"/>
      <c r="C17" s="229"/>
      <c r="D17" s="230"/>
      <c r="E17" s="226"/>
      <c r="F17" s="116" t="s">
        <v>240</v>
      </c>
      <c r="G17" s="116" t="s">
        <v>121</v>
      </c>
      <c r="H17" s="66" t="s">
        <v>25</v>
      </c>
      <c r="I17" s="116" t="s">
        <v>241</v>
      </c>
      <c r="J17" s="66" t="s">
        <v>23</v>
      </c>
      <c r="K17" s="131">
        <v>1082</v>
      </c>
      <c r="L17" s="164">
        <v>1.4999999999999999E-2</v>
      </c>
      <c r="M17" s="131">
        <v>1082</v>
      </c>
      <c r="N17" s="108">
        <f t="shared" si="2"/>
        <v>1</v>
      </c>
      <c r="O17" s="156">
        <f t="shared" si="3"/>
        <v>1.4999999999999999E-2</v>
      </c>
      <c r="P17" s="164">
        <f t="shared" si="4"/>
        <v>8.3333333333333315E-2</v>
      </c>
      <c r="Q17" s="92" t="s">
        <v>306</v>
      </c>
    </row>
    <row r="18" spans="1:17" ht="53.25" customHeight="1" x14ac:dyDescent="0.2">
      <c r="A18" s="226"/>
      <c r="B18" s="226"/>
      <c r="C18" s="229"/>
      <c r="D18" s="230"/>
      <c r="E18" s="240"/>
      <c r="F18" s="116" t="s">
        <v>242</v>
      </c>
      <c r="G18" s="116" t="s">
        <v>88</v>
      </c>
      <c r="H18" s="66" t="s">
        <v>25</v>
      </c>
      <c r="I18" s="116" t="s">
        <v>243</v>
      </c>
      <c r="J18" s="66" t="s">
        <v>23</v>
      </c>
      <c r="K18" s="76">
        <v>20</v>
      </c>
      <c r="L18" s="165">
        <v>1.4999999999999999E-2</v>
      </c>
      <c r="M18" s="76">
        <v>15</v>
      </c>
      <c r="N18" s="108">
        <f t="shared" ref="N18" si="5">+M18/K18</f>
        <v>0.75</v>
      </c>
      <c r="O18" s="156">
        <f t="shared" si="0"/>
        <v>1.125E-2</v>
      </c>
      <c r="P18" s="164">
        <f>((SUM(O18))/$D$23)*100</f>
        <v>6.2499999999999993E-2</v>
      </c>
      <c r="Q18" s="80" t="s">
        <v>307</v>
      </c>
    </row>
    <row r="19" spans="1:17" ht="65.25" customHeight="1" x14ac:dyDescent="0.2">
      <c r="A19" s="152"/>
      <c r="B19" s="152"/>
      <c r="C19" s="150" t="s">
        <v>218</v>
      </c>
      <c r="D19" s="108">
        <f>+L19</f>
        <v>0.04</v>
      </c>
      <c r="E19" s="155" t="s">
        <v>223</v>
      </c>
      <c r="F19" s="150" t="s">
        <v>213</v>
      </c>
      <c r="G19" s="150" t="s">
        <v>284</v>
      </c>
      <c r="H19" s="150" t="s">
        <v>27</v>
      </c>
      <c r="I19" s="151" t="s">
        <v>214</v>
      </c>
      <c r="J19" s="150" t="s">
        <v>48</v>
      </c>
      <c r="K19" s="90">
        <v>36040000</v>
      </c>
      <c r="L19" s="165">
        <v>0.04</v>
      </c>
      <c r="M19" s="90">
        <v>22460904</v>
      </c>
      <c r="N19" s="108">
        <f t="shared" ref="N19" si="6">+M19/K19</f>
        <v>0.6232215316315205</v>
      </c>
      <c r="O19" s="156">
        <f t="shared" ref="O19" si="7">IF(N19&lt;=100%,N19*L19,L19)</f>
        <v>2.492886126526082E-2</v>
      </c>
      <c r="P19" s="164">
        <f>((SUM(O19))/$D$23)*100</f>
        <v>0.13849367369589341</v>
      </c>
      <c r="Q19" s="112" t="s">
        <v>292</v>
      </c>
    </row>
    <row r="20" spans="1:17" ht="13.5" customHeight="1" x14ac:dyDescent="0.2">
      <c r="A20" s="250" t="s">
        <v>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118">
        <f>SUM(P11:P19)</f>
        <v>0.89543811814033758</v>
      </c>
      <c r="Q20" s="122"/>
    </row>
    <row r="22" spans="1:17" ht="36" x14ac:dyDescent="0.2">
      <c r="D22" s="43">
        <f>D15+D11+D19</f>
        <v>0.18000000000000002</v>
      </c>
      <c r="Q22" s="49" t="s">
        <v>145</v>
      </c>
    </row>
    <row r="23" spans="1:17" x14ac:dyDescent="0.2">
      <c r="D23" s="9">
        <f>+D22*100</f>
        <v>18.000000000000004</v>
      </c>
    </row>
  </sheetData>
  <mergeCells count="29">
    <mergeCell ref="A7:Q7"/>
    <mergeCell ref="A8:L8"/>
    <mergeCell ref="A9:A10"/>
    <mergeCell ref="B9:B10"/>
    <mergeCell ref="D9:D10"/>
    <mergeCell ref="Q9:Q10"/>
    <mergeCell ref="N9:N10"/>
    <mergeCell ref="O9:O10"/>
    <mergeCell ref="L9:L10"/>
    <mergeCell ref="M9:M10"/>
    <mergeCell ref="F9:K9"/>
    <mergeCell ref="P9:P10"/>
    <mergeCell ref="M8:P8"/>
    <mergeCell ref="A1:D3"/>
    <mergeCell ref="E1:Q3"/>
    <mergeCell ref="A4:Q4"/>
    <mergeCell ref="A5:Q5"/>
    <mergeCell ref="A6:Q6"/>
    <mergeCell ref="D15:D18"/>
    <mergeCell ref="E15:E18"/>
    <mergeCell ref="E9:E10"/>
    <mergeCell ref="A20:O20"/>
    <mergeCell ref="A11:A18"/>
    <mergeCell ref="B11:B18"/>
    <mergeCell ref="D11:D14"/>
    <mergeCell ref="C9:C10"/>
    <mergeCell ref="C11:C14"/>
    <mergeCell ref="C15:C18"/>
    <mergeCell ref="E11:E14"/>
  </mergeCells>
  <pageMargins left="0.7" right="0.7" top="0.75" bottom="0.75" header="0.3" footer="0.3"/>
  <pageSetup orientation="portrait" r:id="rId1"/>
  <ignoredErrors>
    <ignoredError sqref="D11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Plan de desarrollo</vt:lpstr>
      <vt:lpstr>Objetivos Estratégicos</vt:lpstr>
      <vt:lpstr>Gerencia</vt:lpstr>
      <vt:lpstr>Planeación</vt:lpstr>
      <vt:lpstr>G. Programación</vt:lpstr>
      <vt:lpstr>G. Producción</vt:lpstr>
      <vt:lpstr>G. Agencia y Central.</vt:lpstr>
      <vt:lpstr>G. Adtiva y Fra</vt:lpstr>
      <vt:lpstr>G. Comunicaciones</vt:lpstr>
      <vt:lpstr>G. Técnica.</vt:lpstr>
      <vt:lpstr>G. Humana</vt:lpstr>
      <vt:lpstr>G. Jurídica</vt:lpstr>
      <vt:lpstr>G. Control Interno</vt:lpstr>
      <vt:lpstr>'Objetivos Estratégicos'!Área_de_impresión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Andres Pulgarin</cp:lastModifiedBy>
  <cp:lastPrinted>2019-06-27T21:52:40Z</cp:lastPrinted>
  <dcterms:created xsi:type="dcterms:W3CDTF">2014-02-10T16:24:57Z</dcterms:created>
  <dcterms:modified xsi:type="dcterms:W3CDTF">2021-11-10T14:48:50Z</dcterms:modified>
</cp:coreProperties>
</file>